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7.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8.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9.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10.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11.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12.xml" ContentType="application/vnd.openxmlformats-officedocument.drawingml.chartshapes+xml"/>
  <Override PartName="/xl/charts/chart51.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23"/>
  <workbookPr codeName="ThisWorkbook" defaultThemeVersion="124226"/>
  <mc:AlternateContent xmlns:mc="http://schemas.openxmlformats.org/markup-compatibility/2006">
    <mc:Choice Requires="x15">
      <x15ac:absPath xmlns:x15ac="http://schemas.microsoft.com/office/spreadsheetml/2010/11/ac" url="/Users/michaelbarla/Documents/UNIDO/SwitchMed : Temp./SwitchMed 2/TEST Web toolkit/Content FR (in progress)/2 TEST tools/"/>
    </mc:Choice>
  </mc:AlternateContent>
  <xr:revisionPtr revIDLastSave="0" documentId="8_{6C9F49CE-493B-EF4E-BD75-7C42462C9DFE}" xr6:coauthVersionLast="46" xr6:coauthVersionMax="46" xr10:uidLastSave="{00000000-0000-0000-0000-000000000000}"/>
  <bookViews>
    <workbookView xWindow="0" yWindow="500" windowWidth="28800" windowHeight="15840" tabRatio="465" xr2:uid="{00000000-000D-0000-FFFF-FFFF00000000}"/>
  </bookViews>
  <sheets>
    <sheet name="Comment faire" sheetId="125" r:id="rId1"/>
    <sheet name="Démarrrage " sheetId="117" r:id="rId2"/>
    <sheet name="Électricité" sheetId="1" r:id="rId3"/>
    <sheet name="Gaz naturel" sheetId="4" r:id="rId4"/>
    <sheet name="GPL" sheetId="5" r:id="rId5"/>
    <sheet name="Pétrole" sheetId="6" r:id="rId6"/>
    <sheet name="Total" sheetId="8" r:id="rId7"/>
    <sheet name="ICP" sheetId="11" r:id="rId8"/>
    <sheet name="Cartographie" sheetId="13" r:id="rId9"/>
    <sheet name="Annuel" sheetId="118" r:id="rId10"/>
    <sheet name="Détails" sheetId="120" r:id="rId11"/>
    <sheet name="Instruction calculateur GES" sheetId="126" r:id="rId12"/>
    <sheet name="Calculateur GES" sheetId="127" r:id="rId13"/>
    <sheet name="CO2 de l'électricité" sheetId="128" r:id="rId14"/>
    <sheet name="(Électricité)" sheetId="38" r:id="rId15"/>
    <sheet name="(Gaz naturel)" sheetId="53" r:id="rId16"/>
    <sheet name="(GPL)" sheetId="58" r:id="rId17"/>
    <sheet name="(Pétrole)" sheetId="62" r:id="rId18"/>
    <sheet name="(Somme)" sheetId="104" r:id="rId19"/>
    <sheet name="(Sum_Pies)" sheetId="105" r:id="rId20"/>
    <sheet name="(Cartographie)" sheetId="14" r:id="rId21"/>
    <sheet name="(ICP)" sheetId="116" r:id="rId22"/>
    <sheet name="(annuelle)" sheetId="119" r:id="rId23"/>
    <sheet name="(Détails)" sheetId="124" r:id="rId24"/>
  </sheets>
  <externalReferences>
    <externalReference r:id="rId25"/>
    <externalReference r:id="rId26"/>
    <externalReference r:id="rId27"/>
    <externalReference r:id="rId28"/>
    <externalReference r:id="rId29"/>
    <externalReference r:id="rId30"/>
    <externalReference r:id="rId31"/>
    <externalReference r:id="rId32"/>
  </externalReferences>
  <definedNames>
    <definedName name="DataSources">OFFSET([1]Sources!$F$2,1,0,COUNTA([1]Sources!$F$2:$F$52)-COUNTBLANK([1]Sources!$F$2:$F$52)-1,1)</definedName>
    <definedName name="FuelComment">OFFSET([1]Sources!$H$2,1,0,COUNTA([1]Sources!$H$2:$H$52)-COUNTBLANK([1]Sources!$H$2:$H$52)-1,1)</definedName>
    <definedName name="green">Électricité!$CE$10:$CE$11</definedName>
    <definedName name="List1">Cartographie!$F$87:$F$99</definedName>
    <definedName name="List2">Cartographie!$H$87:$H$99</definedName>
    <definedName name="List3">Cartographie!$J$87:$J$99</definedName>
    <definedName name="List4">Cartographie!$L$87:$L$91</definedName>
    <definedName name="List5">Cartographie!$N$87:$N$92</definedName>
    <definedName name="List6">Cartographie!$P$87:$P$91</definedName>
    <definedName name="oiltype">'Démarrrage '!$D$24:$D$26</definedName>
    <definedName name="_xlnm.Print_Area" localSheetId="14">'(Électricité)'!$A$1:$J$143</definedName>
    <definedName name="_xlnm.Print_Area" localSheetId="9">Annuel!$A$1:$AB$31</definedName>
    <definedName name="_xlnm.Print_Area" localSheetId="8">Cartographie!$A$1:$X$100</definedName>
    <definedName name="_xlnm.Print_Area" localSheetId="1">'Démarrrage '!$B$1:$R$41</definedName>
    <definedName name="_xlnm.Print_Area" localSheetId="10">Détails!$A$1:$Q$80</definedName>
    <definedName name="_xlnm.Print_Area" localSheetId="2">Électricité!$A$1:$AI$28</definedName>
    <definedName name="_xlnm.Print_Area" localSheetId="3">'Gaz naturel'!$A$1:$N$28</definedName>
    <definedName name="_xlnm.Print_Area" localSheetId="4">GPL!$A$1:$X$28</definedName>
    <definedName name="_xlnm.Print_Area" localSheetId="7">ICP!$A$1:$AH$39</definedName>
    <definedName name="_xlnm.Print_Area" localSheetId="5">Pétrole!$A$1:$X$28</definedName>
    <definedName name="_xlnm.Print_Area" localSheetId="6">Total!$A$3:$T$30</definedName>
    <definedName name="_xlnm.Print_Titles" localSheetId="10">Détails!$B:$E,[2]Details!#REF!</definedName>
    <definedName name="_xlnm.Print_Titles" localSheetId="2">Électricité!$B:$I,[3]Electricity!#REF!</definedName>
    <definedName name="_xlnm.Print_Titles" localSheetId="3">'Gaz naturel'!$B:$I</definedName>
    <definedName name="_xlnm.Print_Titles" localSheetId="4">GPL!$B:$H,[4]LPG!#REF!</definedName>
    <definedName name="_xlnm.Print_Titles" localSheetId="7">ICP!$B:$H,[5]KPI!$1:$1</definedName>
    <definedName name="_xlnm.Print_Titles" localSheetId="5">Pétrole!$B:$H,[6]Oil!#REF!</definedName>
  </definedNames>
  <calcPr calcId="191029"/>
</workbook>
</file>

<file path=xl/calcChain.xml><?xml version="1.0" encoding="utf-8"?>
<calcChain xmlns="http://schemas.openxmlformats.org/spreadsheetml/2006/main">
  <c r="G9" i="128" l="1"/>
  <c r="G7" i="128"/>
  <c r="G5" i="128"/>
  <c r="G3" i="128"/>
  <c r="D84" i="127"/>
  <c r="D83" i="127"/>
  <c r="D82" i="127"/>
  <c r="D81" i="127"/>
  <c r="D80" i="127"/>
  <c r="D79" i="127"/>
  <c r="D78" i="127"/>
  <c r="D77" i="127"/>
  <c r="D76" i="127"/>
  <c r="D75" i="127"/>
  <c r="D74" i="127"/>
  <c r="D73" i="127"/>
  <c r="D72" i="127"/>
  <c r="D71" i="127"/>
  <c r="D70" i="127"/>
  <c r="D69" i="127"/>
  <c r="D68" i="127"/>
  <c r="D67" i="127"/>
  <c r="D66" i="127"/>
  <c r="D65" i="127"/>
  <c r="D64" i="127"/>
  <c r="D63" i="127"/>
  <c r="D62" i="127"/>
  <c r="D61" i="127"/>
  <c r="D60" i="127"/>
  <c r="H54" i="127"/>
  <c r="G54" i="127"/>
  <c r="D53" i="127"/>
  <c r="H53" i="127" s="1"/>
  <c r="C53" i="127"/>
  <c r="G53" i="127" s="1"/>
  <c r="D52" i="127"/>
  <c r="H52" i="127" s="1"/>
  <c r="C52" i="127"/>
  <c r="G52" i="127" s="1"/>
  <c r="D51" i="127"/>
  <c r="H51" i="127" s="1"/>
  <c r="C51" i="127"/>
  <c r="G51" i="127" s="1"/>
  <c r="H49" i="127"/>
  <c r="G49" i="127"/>
  <c r="D48" i="127"/>
  <c r="H48" i="127" s="1"/>
  <c r="C48" i="127"/>
  <c r="G48" i="127" s="1"/>
  <c r="D47" i="127"/>
  <c r="H47" i="127" s="1"/>
  <c r="C47" i="127"/>
  <c r="G47" i="127" s="1"/>
  <c r="D46" i="127"/>
  <c r="H46" i="127" s="1"/>
  <c r="C46" i="127"/>
  <c r="G46" i="127" s="1"/>
  <c r="D45" i="127"/>
  <c r="H45" i="127" s="1"/>
  <c r="C45" i="127"/>
  <c r="G45" i="127" s="1"/>
  <c r="D44" i="127"/>
  <c r="H44" i="127" s="1"/>
  <c r="C44" i="127"/>
  <c r="G44" i="127" s="1"/>
  <c r="D43" i="127"/>
  <c r="H43" i="127" s="1"/>
  <c r="C43" i="127"/>
  <c r="G43" i="127" s="1"/>
  <c r="D42" i="127"/>
  <c r="H42" i="127" s="1"/>
  <c r="C42" i="127"/>
  <c r="G42" i="127" s="1"/>
  <c r="H41" i="127"/>
  <c r="D41" i="127"/>
  <c r="C41" i="127"/>
  <c r="G41" i="127" s="1"/>
  <c r="D40" i="127"/>
  <c r="H40" i="127" s="1"/>
  <c r="C40" i="127"/>
  <c r="G40" i="127" s="1"/>
  <c r="D39" i="127"/>
  <c r="H39" i="127" s="1"/>
  <c r="C39" i="127"/>
  <c r="G39" i="127" s="1"/>
  <c r="H37" i="127"/>
  <c r="G37" i="127"/>
  <c r="D36" i="127"/>
  <c r="H36" i="127" s="1"/>
  <c r="C36" i="127"/>
  <c r="G36" i="127" s="1"/>
  <c r="D35" i="127"/>
  <c r="H35" i="127" s="1"/>
  <c r="C35" i="127"/>
  <c r="G35" i="127" s="1"/>
  <c r="D34" i="127"/>
  <c r="H34" i="127" s="1"/>
  <c r="C34" i="127"/>
  <c r="G34" i="127" s="1"/>
  <c r="D33" i="127"/>
  <c r="H33" i="127" s="1"/>
  <c r="C33" i="127"/>
  <c r="G33" i="127" s="1"/>
  <c r="D32" i="127"/>
  <c r="H32" i="127" s="1"/>
  <c r="C32" i="127"/>
  <c r="G32" i="127" s="1"/>
  <c r="D31" i="127"/>
  <c r="H31" i="127" s="1"/>
  <c r="C31" i="127"/>
  <c r="G31" i="127" s="1"/>
  <c r="D30" i="127"/>
  <c r="H30" i="127" s="1"/>
  <c r="C30" i="127"/>
  <c r="G30" i="127" s="1"/>
  <c r="D29" i="127"/>
  <c r="H29" i="127" s="1"/>
  <c r="C29" i="127"/>
  <c r="G29" i="127" s="1"/>
  <c r="F21" i="127"/>
  <c r="F22" i="127" s="1"/>
  <c r="F14" i="127"/>
  <c r="F13" i="127"/>
  <c r="G7" i="127"/>
  <c r="D6" i="127"/>
  <c r="H7" i="127" s="1"/>
  <c r="F15" i="127" l="1"/>
  <c r="H55" i="127"/>
  <c r="D85" i="127"/>
  <c r="G55" i="127"/>
  <c r="F60" i="127" s="1"/>
  <c r="J5" i="120"/>
  <c r="J4" i="120"/>
  <c r="AR58" i="120"/>
  <c r="AQ58" i="120"/>
  <c r="AP58" i="120"/>
  <c r="H58" i="120"/>
  <c r="AO58" i="120" s="1"/>
  <c r="F58" i="120"/>
  <c r="AN58" i="120" s="1"/>
  <c r="AM58" i="120"/>
  <c r="AL58" i="120"/>
  <c r="AK58" i="120"/>
  <c r="AJ58" i="120"/>
  <c r="AI58" i="120"/>
  <c r="E58" i="120"/>
  <c r="A58" i="120"/>
  <c r="AR57" i="120"/>
  <c r="AQ57" i="120"/>
  <c r="AP57" i="120"/>
  <c r="H57" i="120"/>
  <c r="AO57" i="120" s="1"/>
  <c r="F57" i="120"/>
  <c r="AN57" i="120" s="1"/>
  <c r="AM57" i="120"/>
  <c r="AL57" i="120"/>
  <c r="AK57" i="120"/>
  <c r="AJ57" i="120"/>
  <c r="AI57" i="120"/>
  <c r="E57" i="120"/>
  <c r="A57" i="120"/>
  <c r="AR56" i="120"/>
  <c r="AQ56" i="120"/>
  <c r="AP56" i="120"/>
  <c r="H56" i="120"/>
  <c r="F56" i="120"/>
  <c r="AN56" i="120" s="1"/>
  <c r="AM56" i="120"/>
  <c r="AL56" i="120"/>
  <c r="AK56" i="120"/>
  <c r="AJ56" i="120"/>
  <c r="AI56" i="120"/>
  <c r="E56" i="120"/>
  <c r="A56" i="120"/>
  <c r="AR55" i="120"/>
  <c r="AQ55" i="120"/>
  <c r="AP55" i="120"/>
  <c r="H55" i="120"/>
  <c r="AO55" i="120" s="1"/>
  <c r="F55" i="120"/>
  <c r="AN55" i="120" s="1"/>
  <c r="AM55" i="120"/>
  <c r="AL55" i="120"/>
  <c r="AK55" i="120"/>
  <c r="AJ55" i="120"/>
  <c r="AI55" i="120"/>
  <c r="E55" i="120"/>
  <c r="A55" i="120"/>
  <c r="AR54" i="120"/>
  <c r="AQ54" i="120"/>
  <c r="AP54" i="120"/>
  <c r="H54" i="120"/>
  <c r="F54" i="120"/>
  <c r="AN54" i="120" s="1"/>
  <c r="AM54" i="120"/>
  <c r="AL54" i="120"/>
  <c r="AK54" i="120"/>
  <c r="AJ54" i="120"/>
  <c r="AI54" i="120"/>
  <c r="E54" i="120"/>
  <c r="A54" i="120"/>
  <c r="AR53" i="120"/>
  <c r="AQ53" i="120"/>
  <c r="AP53" i="120"/>
  <c r="H53" i="120"/>
  <c r="AO53" i="120" s="1"/>
  <c r="F53" i="120"/>
  <c r="AN53" i="120" s="1"/>
  <c r="AM53" i="120"/>
  <c r="AL53" i="120"/>
  <c r="AK53" i="120"/>
  <c r="AJ53" i="120"/>
  <c r="AI53" i="120"/>
  <c r="E53" i="120"/>
  <c r="A53" i="120"/>
  <c r="AR52" i="120"/>
  <c r="AQ52" i="120"/>
  <c r="AP52" i="120"/>
  <c r="H52" i="120"/>
  <c r="F52" i="120"/>
  <c r="AN52" i="120" s="1"/>
  <c r="AM52" i="120"/>
  <c r="AL52" i="120"/>
  <c r="AK52" i="120"/>
  <c r="AJ52" i="120"/>
  <c r="AI52" i="120"/>
  <c r="E52" i="120"/>
  <c r="A52" i="120"/>
  <c r="AR51" i="120"/>
  <c r="AQ51" i="120"/>
  <c r="AP51" i="120"/>
  <c r="H51" i="120"/>
  <c r="F51" i="120"/>
  <c r="AN51" i="120" s="1"/>
  <c r="AM51" i="120"/>
  <c r="AL51" i="120"/>
  <c r="AK51" i="120"/>
  <c r="AJ51" i="120"/>
  <c r="AI51" i="120"/>
  <c r="E51" i="120"/>
  <c r="A51" i="120"/>
  <c r="AR50" i="120"/>
  <c r="AQ50" i="120"/>
  <c r="AP50" i="120"/>
  <c r="H50" i="120"/>
  <c r="AO50" i="120" s="1"/>
  <c r="F50" i="120"/>
  <c r="AN50" i="120" s="1"/>
  <c r="AM50" i="120"/>
  <c r="AL50" i="120"/>
  <c r="AK50" i="120"/>
  <c r="AJ50" i="120"/>
  <c r="AI50" i="120"/>
  <c r="E50" i="120"/>
  <c r="A50" i="120"/>
  <c r="AR49" i="120"/>
  <c r="AQ49" i="120"/>
  <c r="AP49" i="120"/>
  <c r="H49" i="120"/>
  <c r="F49" i="120"/>
  <c r="AN49" i="120" s="1"/>
  <c r="AM49" i="120"/>
  <c r="AL49" i="120"/>
  <c r="AK49" i="120"/>
  <c r="AJ49" i="120"/>
  <c r="AI49" i="120"/>
  <c r="E49" i="120"/>
  <c r="A49" i="120"/>
  <c r="AR48" i="120"/>
  <c r="AQ48" i="120"/>
  <c r="AP48" i="120"/>
  <c r="H48" i="120"/>
  <c r="AO48" i="120" s="1"/>
  <c r="F48" i="120"/>
  <c r="AN48" i="120" s="1"/>
  <c r="AM48" i="120"/>
  <c r="AL48" i="120"/>
  <c r="AK48" i="120"/>
  <c r="AJ48" i="120"/>
  <c r="AI48" i="120"/>
  <c r="E48" i="120"/>
  <c r="A48" i="120"/>
  <c r="AR47" i="120"/>
  <c r="AQ47" i="120"/>
  <c r="AP47" i="120"/>
  <c r="H47" i="120"/>
  <c r="AO47" i="120" s="1"/>
  <c r="F47" i="120"/>
  <c r="AN47" i="120" s="1"/>
  <c r="AM47" i="120"/>
  <c r="AL47" i="120"/>
  <c r="AK47" i="120"/>
  <c r="AJ47" i="120"/>
  <c r="AI47" i="120"/>
  <c r="E47" i="120"/>
  <c r="A47" i="120"/>
  <c r="AR67" i="120"/>
  <c r="AQ67" i="120"/>
  <c r="AP67" i="120"/>
  <c r="H67" i="120"/>
  <c r="F67" i="120"/>
  <c r="AN67" i="120" s="1"/>
  <c r="AM67" i="120"/>
  <c r="AL67" i="120"/>
  <c r="AK67" i="120"/>
  <c r="AJ67" i="120"/>
  <c r="AI67" i="120"/>
  <c r="E67" i="120"/>
  <c r="A67" i="120"/>
  <c r="AR66" i="120"/>
  <c r="AQ66" i="120"/>
  <c r="AP66" i="120"/>
  <c r="H66" i="120"/>
  <c r="AO66" i="120" s="1"/>
  <c r="F66" i="120"/>
  <c r="AN66" i="120" s="1"/>
  <c r="AM66" i="120"/>
  <c r="AL66" i="120"/>
  <c r="AK66" i="120"/>
  <c r="AJ66" i="120"/>
  <c r="AI66" i="120"/>
  <c r="E66" i="120"/>
  <c r="A66" i="120"/>
  <c r="AR65" i="120"/>
  <c r="AQ65" i="120"/>
  <c r="AP65" i="120"/>
  <c r="H65" i="120"/>
  <c r="AO65" i="120" s="1"/>
  <c r="F65" i="120"/>
  <c r="AN65" i="120" s="1"/>
  <c r="AM65" i="120"/>
  <c r="AL65" i="120"/>
  <c r="AK65" i="120"/>
  <c r="AJ65" i="120"/>
  <c r="AI65" i="120"/>
  <c r="E65" i="120"/>
  <c r="A65" i="120"/>
  <c r="AR64" i="120"/>
  <c r="AQ64" i="120"/>
  <c r="AP64" i="120"/>
  <c r="H64" i="120"/>
  <c r="F64" i="120"/>
  <c r="AN64" i="120" s="1"/>
  <c r="AM64" i="120"/>
  <c r="AL64" i="120"/>
  <c r="AK64" i="120"/>
  <c r="AJ64" i="120"/>
  <c r="AI64" i="120"/>
  <c r="E64" i="120"/>
  <c r="A64" i="120"/>
  <c r="AR63" i="120"/>
  <c r="AQ63" i="120"/>
  <c r="AP63" i="120"/>
  <c r="H63" i="120"/>
  <c r="AO63" i="120" s="1"/>
  <c r="F63" i="120"/>
  <c r="AN63" i="120" s="1"/>
  <c r="AM63" i="120"/>
  <c r="AL63" i="120"/>
  <c r="AK63" i="120"/>
  <c r="AJ63" i="120"/>
  <c r="AI63" i="120"/>
  <c r="E63" i="120"/>
  <c r="A63" i="120"/>
  <c r="AR62" i="120"/>
  <c r="AQ62" i="120"/>
  <c r="AP62" i="120"/>
  <c r="H62" i="120"/>
  <c r="F62" i="120"/>
  <c r="AN62" i="120" s="1"/>
  <c r="AM62" i="120"/>
  <c r="AL62" i="120"/>
  <c r="AK62" i="120"/>
  <c r="AJ62" i="120"/>
  <c r="AI62" i="120"/>
  <c r="E62" i="120"/>
  <c r="A62" i="120"/>
  <c r="AR61" i="120"/>
  <c r="AQ61" i="120"/>
  <c r="AP61" i="120"/>
  <c r="H61" i="120"/>
  <c r="F61" i="120"/>
  <c r="AN61" i="120" s="1"/>
  <c r="AM61" i="120"/>
  <c r="AL61" i="120"/>
  <c r="AK61" i="120"/>
  <c r="AJ61" i="120"/>
  <c r="AI61" i="120"/>
  <c r="E61" i="120"/>
  <c r="A61" i="120"/>
  <c r="AR60" i="120"/>
  <c r="AQ60" i="120"/>
  <c r="AP60" i="120"/>
  <c r="H60" i="120"/>
  <c r="AO60" i="120" s="1"/>
  <c r="F60" i="120"/>
  <c r="AN60" i="120" s="1"/>
  <c r="AM60" i="120"/>
  <c r="AL60" i="120"/>
  <c r="AK60" i="120"/>
  <c r="AJ60" i="120"/>
  <c r="AI60" i="120"/>
  <c r="E60" i="120"/>
  <c r="A60" i="120"/>
  <c r="AR59" i="120"/>
  <c r="AQ59" i="120"/>
  <c r="AP59" i="120"/>
  <c r="H59" i="120"/>
  <c r="F59" i="120"/>
  <c r="AN59" i="120" s="1"/>
  <c r="AM59" i="120"/>
  <c r="AL59" i="120"/>
  <c r="AK59" i="120"/>
  <c r="AJ59" i="120"/>
  <c r="AI59" i="120"/>
  <c r="E59" i="120"/>
  <c r="A59" i="120"/>
  <c r="W39" i="13"/>
  <c r="Q39" i="13" s="1"/>
  <c r="O39" i="13" s="1"/>
  <c r="M39" i="13" s="1"/>
  <c r="K39" i="13" s="1"/>
  <c r="I39" i="13" s="1"/>
  <c r="W38" i="13"/>
  <c r="Q38" i="13"/>
  <c r="O38" i="13" s="1"/>
  <c r="M38" i="13" s="1"/>
  <c r="K38" i="13" s="1"/>
  <c r="I38" i="13" s="1"/>
  <c r="W37" i="13"/>
  <c r="Q37" i="13" s="1"/>
  <c r="O37" i="13" s="1"/>
  <c r="M37" i="13" s="1"/>
  <c r="K37" i="13" s="1"/>
  <c r="I37" i="13" s="1"/>
  <c r="W36" i="13"/>
  <c r="Q36" i="13" s="1"/>
  <c r="O36" i="13" s="1"/>
  <c r="M36" i="13" s="1"/>
  <c r="K36" i="13" s="1"/>
  <c r="I36" i="13" s="1"/>
  <c r="W35" i="13"/>
  <c r="Q35" i="13" s="1"/>
  <c r="O35" i="13" s="1"/>
  <c r="M35" i="13" s="1"/>
  <c r="K35" i="13" s="1"/>
  <c r="I35" i="13" s="1"/>
  <c r="W34" i="13"/>
  <c r="Q34" i="13" s="1"/>
  <c r="O34" i="13" s="1"/>
  <c r="M34" i="13" s="1"/>
  <c r="K34" i="13" s="1"/>
  <c r="I34" i="13" s="1"/>
  <c r="W33" i="13"/>
  <c r="Q33" i="13" s="1"/>
  <c r="O33" i="13" s="1"/>
  <c r="M33" i="13" s="1"/>
  <c r="K33" i="13" s="1"/>
  <c r="I33" i="13" s="1"/>
  <c r="W32" i="13"/>
  <c r="Q32" i="13" s="1"/>
  <c r="O32" i="13" s="1"/>
  <c r="M32" i="13" s="1"/>
  <c r="K32" i="13" s="1"/>
  <c r="I32" i="13" s="1"/>
  <c r="W31" i="13"/>
  <c r="Q31" i="13" s="1"/>
  <c r="O31" i="13" s="1"/>
  <c r="M31" i="13" s="1"/>
  <c r="K31" i="13" s="1"/>
  <c r="I31" i="13" s="1"/>
  <c r="W30" i="13"/>
  <c r="Q30" i="13" s="1"/>
  <c r="O30" i="13" s="1"/>
  <c r="M30" i="13" s="1"/>
  <c r="K30" i="13" s="1"/>
  <c r="I30" i="13" s="1"/>
  <c r="W29" i="13"/>
  <c r="Q29" i="13" s="1"/>
  <c r="O29" i="13" s="1"/>
  <c r="M29" i="13" s="1"/>
  <c r="K29" i="13" s="1"/>
  <c r="I29" i="13" s="1"/>
  <c r="W28" i="13"/>
  <c r="Q28" i="13" s="1"/>
  <c r="O28" i="13" s="1"/>
  <c r="M28" i="13" s="1"/>
  <c r="K28" i="13" s="1"/>
  <c r="I28" i="13" s="1"/>
  <c r="W27" i="13"/>
  <c r="Q27" i="13" s="1"/>
  <c r="O27" i="13" s="1"/>
  <c r="M27" i="13" s="1"/>
  <c r="K27" i="13" s="1"/>
  <c r="I27" i="13" s="1"/>
  <c r="W26" i="13"/>
  <c r="Q26" i="13"/>
  <c r="O26" i="13" s="1"/>
  <c r="M26" i="13" s="1"/>
  <c r="K26" i="13" s="1"/>
  <c r="I26" i="13" s="1"/>
  <c r="W25" i="13"/>
  <c r="Q25" i="13" s="1"/>
  <c r="O25" i="13" s="1"/>
  <c r="M25" i="13" s="1"/>
  <c r="K25" i="13" s="1"/>
  <c r="I25" i="13" s="1"/>
  <c r="G25" i="13" s="1"/>
  <c r="C25" i="13" s="1"/>
  <c r="W24" i="13"/>
  <c r="Q24" i="13" s="1"/>
  <c r="O24" i="13" s="1"/>
  <c r="M24" i="13" s="1"/>
  <c r="K24" i="13" s="1"/>
  <c r="I24" i="13" s="1"/>
  <c r="W23" i="13"/>
  <c r="Q23" i="13" s="1"/>
  <c r="O23" i="13" s="1"/>
  <c r="M23" i="13" s="1"/>
  <c r="K23" i="13" s="1"/>
  <c r="I23" i="13" s="1"/>
  <c r="W22" i="13"/>
  <c r="Q22" i="13" s="1"/>
  <c r="O22" i="13" s="1"/>
  <c r="M22" i="13" s="1"/>
  <c r="K22" i="13" s="1"/>
  <c r="I22" i="13" s="1"/>
  <c r="W21" i="13"/>
  <c r="Q21" i="13" s="1"/>
  <c r="O21" i="13" s="1"/>
  <c r="M21" i="13" s="1"/>
  <c r="K21" i="13" s="1"/>
  <c r="I21" i="13" s="1"/>
  <c r="W20" i="13"/>
  <c r="Q20" i="13" s="1"/>
  <c r="O20" i="13" s="1"/>
  <c r="M20" i="13" s="1"/>
  <c r="K20" i="13" s="1"/>
  <c r="I20" i="13" s="1"/>
  <c r="G20" i="13" s="1"/>
  <c r="C20" i="13" s="1"/>
  <c r="W19" i="13"/>
  <c r="Q19" i="13" s="1"/>
  <c r="O19" i="13" s="1"/>
  <c r="M19" i="13" s="1"/>
  <c r="K19" i="13" s="1"/>
  <c r="I19" i="13" s="1"/>
  <c r="W18" i="13"/>
  <c r="Q18" i="13" s="1"/>
  <c r="O18" i="13" s="1"/>
  <c r="M18" i="13" s="1"/>
  <c r="K18" i="13" s="1"/>
  <c r="I18" i="13" s="1"/>
  <c r="W17" i="13"/>
  <c r="Q17" i="13" s="1"/>
  <c r="O17" i="13" s="1"/>
  <c r="M17" i="13" s="1"/>
  <c r="K17" i="13" s="1"/>
  <c r="I17" i="13" s="1"/>
  <c r="W16" i="13"/>
  <c r="Q16" i="13" s="1"/>
  <c r="O16" i="13" s="1"/>
  <c r="M16" i="13" s="1"/>
  <c r="K16" i="13" s="1"/>
  <c r="I16" i="13" s="1"/>
  <c r="W15" i="13"/>
  <c r="Q15" i="13" s="1"/>
  <c r="O15" i="13" s="1"/>
  <c r="M15" i="13" s="1"/>
  <c r="K15" i="13" s="1"/>
  <c r="I15" i="13" s="1"/>
  <c r="W72" i="13"/>
  <c r="Q72" i="13" s="1"/>
  <c r="O72" i="13" s="1"/>
  <c r="M72" i="13" s="1"/>
  <c r="K72" i="13" s="1"/>
  <c r="I72" i="13" s="1"/>
  <c r="W71" i="13"/>
  <c r="Q71" i="13" s="1"/>
  <c r="O71" i="13" s="1"/>
  <c r="M71" i="13" s="1"/>
  <c r="K71" i="13" s="1"/>
  <c r="I71" i="13" s="1"/>
  <c r="W70" i="13"/>
  <c r="Q70" i="13" s="1"/>
  <c r="O70" i="13" s="1"/>
  <c r="M70" i="13" s="1"/>
  <c r="K70" i="13" s="1"/>
  <c r="I70" i="13" s="1"/>
  <c r="W69" i="13"/>
  <c r="Q69" i="13" s="1"/>
  <c r="O69" i="13" s="1"/>
  <c r="M69" i="13" s="1"/>
  <c r="K69" i="13" s="1"/>
  <c r="I69" i="13" s="1"/>
  <c r="W68" i="13"/>
  <c r="Q68" i="13" s="1"/>
  <c r="O68" i="13" s="1"/>
  <c r="M68" i="13" s="1"/>
  <c r="K68" i="13" s="1"/>
  <c r="I68" i="13" s="1"/>
  <c r="W67" i="13"/>
  <c r="Q67" i="13"/>
  <c r="O67" i="13" s="1"/>
  <c r="M67" i="13" s="1"/>
  <c r="K67" i="13" s="1"/>
  <c r="I67" i="13" s="1"/>
  <c r="W66" i="13"/>
  <c r="Q66" i="13" s="1"/>
  <c r="O66" i="13" s="1"/>
  <c r="M66" i="13" s="1"/>
  <c r="K66" i="13" s="1"/>
  <c r="I66" i="13" s="1"/>
  <c r="W65" i="13"/>
  <c r="Q65" i="13" s="1"/>
  <c r="O65" i="13" s="1"/>
  <c r="M65" i="13" s="1"/>
  <c r="K65" i="13" s="1"/>
  <c r="I65" i="13" s="1"/>
  <c r="W64" i="13"/>
  <c r="Q64" i="13" s="1"/>
  <c r="O64" i="13" s="1"/>
  <c r="M64" i="13" s="1"/>
  <c r="K64" i="13" s="1"/>
  <c r="I64" i="13" s="1"/>
  <c r="W63" i="13"/>
  <c r="Q63" i="13" s="1"/>
  <c r="O63" i="13" s="1"/>
  <c r="M63" i="13" s="1"/>
  <c r="K63" i="13" s="1"/>
  <c r="I63" i="13" s="1"/>
  <c r="W62" i="13"/>
  <c r="Q62" i="13" s="1"/>
  <c r="O62" i="13" s="1"/>
  <c r="M62" i="13" s="1"/>
  <c r="K62" i="13" s="1"/>
  <c r="I62" i="13" s="1"/>
  <c r="W61" i="13"/>
  <c r="Q61" i="13" s="1"/>
  <c r="O61" i="13" s="1"/>
  <c r="M61" i="13" s="1"/>
  <c r="K61" i="13" s="1"/>
  <c r="I61" i="13" s="1"/>
  <c r="W60" i="13"/>
  <c r="Q60" i="13" s="1"/>
  <c r="O60" i="13" s="1"/>
  <c r="M60" i="13" s="1"/>
  <c r="K60" i="13" s="1"/>
  <c r="I60" i="13" s="1"/>
  <c r="W59" i="13"/>
  <c r="Q59" i="13" s="1"/>
  <c r="O59" i="13" s="1"/>
  <c r="M59" i="13" s="1"/>
  <c r="K59" i="13" s="1"/>
  <c r="I59" i="13" s="1"/>
  <c r="W58" i="13"/>
  <c r="Q58" i="13" s="1"/>
  <c r="O58" i="13" s="1"/>
  <c r="M58" i="13" s="1"/>
  <c r="K58" i="13" s="1"/>
  <c r="I58" i="13" s="1"/>
  <c r="W57" i="13"/>
  <c r="Q57" i="13" s="1"/>
  <c r="O57" i="13" s="1"/>
  <c r="M57" i="13" s="1"/>
  <c r="K57" i="13" s="1"/>
  <c r="I57" i="13" s="1"/>
  <c r="W56" i="13"/>
  <c r="Q56" i="13" s="1"/>
  <c r="O56" i="13" s="1"/>
  <c r="M56" i="13" s="1"/>
  <c r="K56" i="13" s="1"/>
  <c r="I56" i="13" s="1"/>
  <c r="F12" i="120"/>
  <c r="AP15" i="120"/>
  <c r="AJ13" i="120"/>
  <c r="AP16" i="6"/>
  <c r="AW16" i="5"/>
  <c r="AQ11" i="5"/>
  <c r="AU12" i="5"/>
  <c r="AO11" i="5"/>
  <c r="AH11" i="4"/>
  <c r="CB15" i="1"/>
  <c r="BZ11" i="1"/>
  <c r="AH10" i="1"/>
  <c r="E10" i="1" s="1"/>
  <c r="AS10" i="6"/>
  <c r="AS11" i="6"/>
  <c r="AS12" i="6"/>
  <c r="AT12" i="6"/>
  <c r="AT10" i="6"/>
  <c r="L4" i="1"/>
  <c r="CF10" i="1" s="1"/>
  <c r="E5" i="4"/>
  <c r="AI7" i="4" s="1"/>
  <c r="D5" i="5"/>
  <c r="AY7" i="5"/>
  <c r="J3" i="6"/>
  <c r="AU10" i="6" s="1"/>
  <c r="E10" i="6"/>
  <c r="E10" i="5"/>
  <c r="J10" i="8" s="1"/>
  <c r="X22" i="11" s="1"/>
  <c r="M10" i="4"/>
  <c r="D10" i="4"/>
  <c r="E10" i="4"/>
  <c r="BT13" i="1"/>
  <c r="L5" i="1"/>
  <c r="CF11" i="1" s="1"/>
  <c r="CF7" i="1" s="1"/>
  <c r="E5" i="1" s="1"/>
  <c r="J3" i="120"/>
  <c r="J2" i="120"/>
  <c r="E9" i="120"/>
  <c r="A17" i="120"/>
  <c r="K9" i="120"/>
  <c r="H78" i="120"/>
  <c r="F78" i="120"/>
  <c r="AN78" i="120" s="1"/>
  <c r="H77" i="120"/>
  <c r="AO77" i="120" s="1"/>
  <c r="F77" i="120"/>
  <c r="AN77" i="120" s="1"/>
  <c r="H76" i="120"/>
  <c r="AO76" i="120" s="1"/>
  <c r="F76" i="120"/>
  <c r="H75" i="120"/>
  <c r="AO75" i="120" s="1"/>
  <c r="F75" i="120"/>
  <c r="H74" i="120"/>
  <c r="AO74" i="120" s="1"/>
  <c r="F74" i="120"/>
  <c r="H73" i="120"/>
  <c r="AO73" i="120" s="1"/>
  <c r="F73" i="120"/>
  <c r="H72" i="120"/>
  <c r="F72" i="120"/>
  <c r="AN72" i="120" s="1"/>
  <c r="H71" i="120"/>
  <c r="AO71" i="120" s="1"/>
  <c r="F71" i="120"/>
  <c r="AN71" i="120" s="1"/>
  <c r="H70" i="120"/>
  <c r="F70" i="120"/>
  <c r="H69" i="120"/>
  <c r="AO69" i="120" s="1"/>
  <c r="F69" i="120"/>
  <c r="H68" i="120"/>
  <c r="AO68" i="120" s="1"/>
  <c r="F68" i="120"/>
  <c r="H11" i="120"/>
  <c r="AO11" i="120" s="1"/>
  <c r="F11" i="120"/>
  <c r="H10" i="120"/>
  <c r="AO10" i="120" s="1"/>
  <c r="F10" i="120"/>
  <c r="E72" i="120"/>
  <c r="E70" i="120"/>
  <c r="E10" i="120"/>
  <c r="D86" i="14"/>
  <c r="I86" i="14"/>
  <c r="G87" i="14"/>
  <c r="G88" i="14"/>
  <c r="G89" i="14"/>
  <c r="G90" i="14"/>
  <c r="G91" i="14"/>
  <c r="G92" i="14"/>
  <c r="G93" i="14"/>
  <c r="G94" i="14"/>
  <c r="D64" i="14"/>
  <c r="I64" i="14"/>
  <c r="D75" i="14"/>
  <c r="I75" i="14"/>
  <c r="G65" i="14"/>
  <c r="B76" i="14"/>
  <c r="G76" i="14"/>
  <c r="B87" i="14"/>
  <c r="G66" i="14"/>
  <c r="B77" i="14"/>
  <c r="G77" i="14"/>
  <c r="B88" i="14"/>
  <c r="G67" i="14"/>
  <c r="B78" i="14"/>
  <c r="G78" i="14"/>
  <c r="B89" i="14"/>
  <c r="G68" i="14"/>
  <c r="B79" i="14"/>
  <c r="G79" i="14"/>
  <c r="B90" i="14"/>
  <c r="G69" i="14"/>
  <c r="B80" i="14"/>
  <c r="G80" i="14"/>
  <c r="B91" i="14"/>
  <c r="G70" i="14"/>
  <c r="B81" i="14"/>
  <c r="G81" i="14"/>
  <c r="B92" i="14"/>
  <c r="G71" i="14"/>
  <c r="B82" i="14"/>
  <c r="G82" i="14"/>
  <c r="B93" i="14"/>
  <c r="G72" i="14"/>
  <c r="B83" i="14"/>
  <c r="G83" i="14"/>
  <c r="B94" i="14"/>
  <c r="B65" i="14"/>
  <c r="B66" i="14"/>
  <c r="B67" i="14"/>
  <c r="B68" i="14"/>
  <c r="B69" i="14"/>
  <c r="B70" i="14"/>
  <c r="B71" i="14"/>
  <c r="B72" i="14"/>
  <c r="W83" i="13"/>
  <c r="Q83" i="13" s="1"/>
  <c r="O83" i="13" s="1"/>
  <c r="M83" i="13" s="1"/>
  <c r="K83" i="13" s="1"/>
  <c r="I83" i="13" s="1"/>
  <c r="W82" i="13"/>
  <c r="Q82" i="13" s="1"/>
  <c r="O82" i="13" s="1"/>
  <c r="M82" i="13" s="1"/>
  <c r="K82" i="13" s="1"/>
  <c r="I82" i="13" s="1"/>
  <c r="W81" i="13"/>
  <c r="Q81" i="13" s="1"/>
  <c r="O81" i="13" s="1"/>
  <c r="M81" i="13" s="1"/>
  <c r="K81" i="13" s="1"/>
  <c r="I81" i="13" s="1"/>
  <c r="W80" i="13"/>
  <c r="Q80" i="13" s="1"/>
  <c r="O80" i="13" s="1"/>
  <c r="M80" i="13" s="1"/>
  <c r="K80" i="13" s="1"/>
  <c r="I80" i="13" s="1"/>
  <c r="W79" i="13"/>
  <c r="Q79" i="13" s="1"/>
  <c r="O79" i="13" s="1"/>
  <c r="M79" i="13" s="1"/>
  <c r="K79" i="13" s="1"/>
  <c r="I79" i="13" s="1"/>
  <c r="G79" i="13" s="1"/>
  <c r="C79" i="13" s="1"/>
  <c r="W78" i="13"/>
  <c r="Q78" i="13" s="1"/>
  <c r="O78" i="13" s="1"/>
  <c r="M78" i="13" s="1"/>
  <c r="K78" i="13" s="1"/>
  <c r="I78" i="13" s="1"/>
  <c r="W77" i="13"/>
  <c r="Q77" i="13" s="1"/>
  <c r="O77" i="13" s="1"/>
  <c r="M77" i="13" s="1"/>
  <c r="K77" i="13" s="1"/>
  <c r="I77" i="13" s="1"/>
  <c r="W76" i="13"/>
  <c r="Q76" i="13" s="1"/>
  <c r="O76" i="13" s="1"/>
  <c r="M76" i="13" s="1"/>
  <c r="K76" i="13" s="1"/>
  <c r="I76" i="13" s="1"/>
  <c r="W75" i="13"/>
  <c r="Q75" i="13" s="1"/>
  <c r="O75" i="13" s="1"/>
  <c r="M75" i="13" s="1"/>
  <c r="K75" i="13" s="1"/>
  <c r="I75" i="13" s="1"/>
  <c r="W74" i="13"/>
  <c r="Q74" i="13" s="1"/>
  <c r="O74" i="13" s="1"/>
  <c r="M74" i="13" s="1"/>
  <c r="K74" i="13" s="1"/>
  <c r="I74" i="13" s="1"/>
  <c r="W73" i="13"/>
  <c r="Q73" i="13" s="1"/>
  <c r="O73" i="13" s="1"/>
  <c r="M73" i="13" s="1"/>
  <c r="K73" i="13" s="1"/>
  <c r="I73" i="13" s="1"/>
  <c r="W55" i="13"/>
  <c r="Q55" i="13" s="1"/>
  <c r="O55" i="13" s="1"/>
  <c r="M55" i="13" s="1"/>
  <c r="K55" i="13" s="1"/>
  <c r="I55" i="13" s="1"/>
  <c r="W54" i="13"/>
  <c r="Q54" i="13" s="1"/>
  <c r="O54" i="13" s="1"/>
  <c r="M54" i="13" s="1"/>
  <c r="K54" i="13" s="1"/>
  <c r="I54" i="13" s="1"/>
  <c r="W53" i="13"/>
  <c r="Q53" i="13" s="1"/>
  <c r="O53" i="13" s="1"/>
  <c r="M53" i="13" s="1"/>
  <c r="K53" i="13" s="1"/>
  <c r="I53" i="13" s="1"/>
  <c r="W52" i="13"/>
  <c r="Q52" i="13" s="1"/>
  <c r="O52" i="13" s="1"/>
  <c r="M52" i="13" s="1"/>
  <c r="K52" i="13" s="1"/>
  <c r="I52" i="13" s="1"/>
  <c r="W51" i="13"/>
  <c r="Q51" i="13" s="1"/>
  <c r="O51" i="13" s="1"/>
  <c r="M51" i="13" s="1"/>
  <c r="K51" i="13" s="1"/>
  <c r="I51" i="13" s="1"/>
  <c r="W50" i="13"/>
  <c r="Q50" i="13" s="1"/>
  <c r="O50" i="13" s="1"/>
  <c r="M50" i="13" s="1"/>
  <c r="K50" i="13" s="1"/>
  <c r="I50" i="13" s="1"/>
  <c r="W49" i="13"/>
  <c r="Q49" i="13" s="1"/>
  <c r="O49" i="13" s="1"/>
  <c r="M49" i="13" s="1"/>
  <c r="K49" i="13" s="1"/>
  <c r="I49" i="13" s="1"/>
  <c r="W48" i="13"/>
  <c r="Q48" i="13" s="1"/>
  <c r="O48" i="13" s="1"/>
  <c r="M48" i="13" s="1"/>
  <c r="K48" i="13" s="1"/>
  <c r="I48" i="13" s="1"/>
  <c r="W47" i="13"/>
  <c r="Q47" i="13" s="1"/>
  <c r="O47" i="13" s="1"/>
  <c r="M47" i="13" s="1"/>
  <c r="K47" i="13" s="1"/>
  <c r="I47" i="13" s="1"/>
  <c r="W46" i="13"/>
  <c r="Q46" i="13" s="1"/>
  <c r="O46" i="13" s="1"/>
  <c r="M46" i="13" s="1"/>
  <c r="K46" i="13" s="1"/>
  <c r="I46" i="13" s="1"/>
  <c r="W45" i="13"/>
  <c r="Q45" i="13" s="1"/>
  <c r="O45" i="13" s="1"/>
  <c r="M45" i="13" s="1"/>
  <c r="K45" i="13" s="1"/>
  <c r="I45" i="13" s="1"/>
  <c r="W44" i="13"/>
  <c r="Q44" i="13" s="1"/>
  <c r="O44" i="13" s="1"/>
  <c r="M44" i="13" s="1"/>
  <c r="K44" i="13" s="1"/>
  <c r="I44" i="13" s="1"/>
  <c r="W43" i="13"/>
  <c r="Q43" i="13" s="1"/>
  <c r="O43" i="13" s="1"/>
  <c r="M43" i="13" s="1"/>
  <c r="K43" i="13" s="1"/>
  <c r="I43" i="13" s="1"/>
  <c r="W42" i="13"/>
  <c r="Q42" i="13" s="1"/>
  <c r="O42" i="13" s="1"/>
  <c r="M42" i="13" s="1"/>
  <c r="K42" i="13" s="1"/>
  <c r="I42" i="13" s="1"/>
  <c r="W41" i="13"/>
  <c r="Q41" i="13" s="1"/>
  <c r="O41" i="13" s="1"/>
  <c r="M41" i="13" s="1"/>
  <c r="K41" i="13" s="1"/>
  <c r="I41" i="13" s="1"/>
  <c r="W40" i="13"/>
  <c r="Q40" i="13" s="1"/>
  <c r="O40" i="13" s="1"/>
  <c r="M40" i="13" s="1"/>
  <c r="K40" i="13" s="1"/>
  <c r="I40" i="13" s="1"/>
  <c r="W14" i="13"/>
  <c r="Q14" i="13" s="1"/>
  <c r="O14" i="13" s="1"/>
  <c r="M14" i="13" s="1"/>
  <c r="K14" i="13" s="1"/>
  <c r="I14" i="13" s="1"/>
  <c r="W13" i="13"/>
  <c r="Q13" i="13" s="1"/>
  <c r="O13" i="13" s="1"/>
  <c r="M13" i="13" s="1"/>
  <c r="K13" i="13" s="1"/>
  <c r="I13" i="13" s="1"/>
  <c r="W12" i="13"/>
  <c r="Q12" i="13" s="1"/>
  <c r="O12" i="13" s="1"/>
  <c r="M12" i="13" s="1"/>
  <c r="K12" i="13" s="1"/>
  <c r="I12" i="13" s="1"/>
  <c r="W11" i="13"/>
  <c r="Q11" i="13" s="1"/>
  <c r="O11" i="13" s="1"/>
  <c r="M11" i="13" s="1"/>
  <c r="K11" i="13" s="1"/>
  <c r="I11" i="13" s="1"/>
  <c r="W10" i="13"/>
  <c r="Q10" i="13" s="1"/>
  <c r="O10" i="13" s="1"/>
  <c r="M10" i="13" s="1"/>
  <c r="K10" i="13" s="1"/>
  <c r="I10" i="13" s="1"/>
  <c r="W9" i="13"/>
  <c r="Q9" i="13" s="1"/>
  <c r="O9" i="13" s="1"/>
  <c r="M9" i="13" s="1"/>
  <c r="K9" i="13" s="1"/>
  <c r="I9" i="13" s="1"/>
  <c r="W8" i="13"/>
  <c r="Q8" i="13" s="1"/>
  <c r="O8" i="13" s="1"/>
  <c r="M8" i="13" s="1"/>
  <c r="K8" i="13" s="1"/>
  <c r="I8" i="13" s="1"/>
  <c r="W7" i="13"/>
  <c r="Q7" i="13" s="1"/>
  <c r="W6" i="13"/>
  <c r="Q6" i="13" s="1"/>
  <c r="E9" i="118"/>
  <c r="E25" i="118"/>
  <c r="M9" i="8"/>
  <c r="L9" i="8"/>
  <c r="K9" i="8"/>
  <c r="J9" i="8"/>
  <c r="I9" i="8"/>
  <c r="H9" i="8"/>
  <c r="AM28" i="120"/>
  <c r="AL28" i="120"/>
  <c r="AK28" i="120"/>
  <c r="AM27" i="120"/>
  <c r="AL27" i="120"/>
  <c r="AK27" i="120"/>
  <c r="AM26" i="120"/>
  <c r="AL26" i="120"/>
  <c r="AK26" i="120"/>
  <c r="AM25" i="120"/>
  <c r="AL25" i="120"/>
  <c r="AK25" i="120"/>
  <c r="AM24" i="120"/>
  <c r="AL24" i="120"/>
  <c r="AK24" i="120"/>
  <c r="AM23" i="120"/>
  <c r="AL23" i="120"/>
  <c r="AK23" i="120"/>
  <c r="AM22" i="120"/>
  <c r="AL22" i="120"/>
  <c r="AK22" i="120"/>
  <c r="AM21" i="120"/>
  <c r="AL21" i="120"/>
  <c r="AK21" i="120"/>
  <c r="AM20" i="120"/>
  <c r="AL20" i="120"/>
  <c r="AK20" i="120"/>
  <c r="AM19" i="120"/>
  <c r="AL19" i="120"/>
  <c r="AK19" i="120"/>
  <c r="AM18" i="120"/>
  <c r="AL18" i="120"/>
  <c r="AK18" i="120"/>
  <c r="AM17" i="120"/>
  <c r="AL17" i="120"/>
  <c r="AK17" i="120"/>
  <c r="AM16" i="120"/>
  <c r="AL16" i="120"/>
  <c r="AK16" i="120"/>
  <c r="AM15" i="120"/>
  <c r="AL15" i="120"/>
  <c r="AK15" i="120"/>
  <c r="AM14" i="120"/>
  <c r="AL14" i="120"/>
  <c r="AK14" i="120"/>
  <c r="F9" i="120"/>
  <c r="C9" i="120" s="1"/>
  <c r="AM40" i="120"/>
  <c r="AL40" i="120"/>
  <c r="AK40" i="120"/>
  <c r="AM39" i="120"/>
  <c r="AL39" i="120"/>
  <c r="AK39" i="120"/>
  <c r="AM38" i="120"/>
  <c r="AL38" i="120"/>
  <c r="AK38" i="120"/>
  <c r="AM37" i="120"/>
  <c r="AL37" i="120"/>
  <c r="AK37" i="120"/>
  <c r="AM36" i="120"/>
  <c r="AL36" i="120"/>
  <c r="AK36" i="120"/>
  <c r="AM35" i="120"/>
  <c r="AL35" i="120"/>
  <c r="AK35" i="120"/>
  <c r="AM34" i="120"/>
  <c r="AL34" i="120"/>
  <c r="AK34" i="120"/>
  <c r="AM33" i="120"/>
  <c r="AL33" i="120"/>
  <c r="AK33" i="120"/>
  <c r="AM32" i="120"/>
  <c r="AL32" i="120"/>
  <c r="AK32" i="120"/>
  <c r="AM31" i="120"/>
  <c r="AL31" i="120"/>
  <c r="AK31" i="120"/>
  <c r="AM30" i="120"/>
  <c r="AL30" i="120"/>
  <c r="AK30" i="120"/>
  <c r="AM29" i="120"/>
  <c r="AL29" i="120"/>
  <c r="AK29" i="120"/>
  <c r="AM13" i="120"/>
  <c r="AL13" i="120"/>
  <c r="AK13" i="120"/>
  <c r="AM12" i="120"/>
  <c r="AL12" i="120"/>
  <c r="AK12" i="120"/>
  <c r="AM45" i="120"/>
  <c r="AL45" i="120"/>
  <c r="AK45" i="120"/>
  <c r="AM44" i="120"/>
  <c r="AL44" i="120"/>
  <c r="AK44" i="120"/>
  <c r="AM43" i="120"/>
  <c r="AL43" i="120"/>
  <c r="AK43" i="120"/>
  <c r="AM42" i="120"/>
  <c r="AL42" i="120"/>
  <c r="AK42" i="120"/>
  <c r="AM41" i="120"/>
  <c r="AL41" i="120"/>
  <c r="AK41" i="120"/>
  <c r="AR11" i="120"/>
  <c r="AQ11" i="120"/>
  <c r="AP11" i="120"/>
  <c r="AM11" i="120"/>
  <c r="AL11" i="120"/>
  <c r="AK11" i="120"/>
  <c r="AJ11" i="120"/>
  <c r="AI11" i="120"/>
  <c r="AR68" i="120"/>
  <c r="AQ68" i="120"/>
  <c r="AP68" i="120"/>
  <c r="AN68" i="120"/>
  <c r="AM68" i="120"/>
  <c r="AL68" i="120"/>
  <c r="AK68" i="120"/>
  <c r="AJ68" i="120"/>
  <c r="AI68" i="120"/>
  <c r="AO8" i="120"/>
  <c r="AP8" i="120"/>
  <c r="AQ8" i="120"/>
  <c r="AR8" i="120"/>
  <c r="AN8" i="120"/>
  <c r="AJ8" i="120"/>
  <c r="AK8" i="120"/>
  <c r="AL8" i="120"/>
  <c r="AM8" i="120"/>
  <c r="AI8" i="120"/>
  <c r="AI10" i="120"/>
  <c r="AJ10" i="120"/>
  <c r="AK10" i="120"/>
  <c r="AL10" i="120"/>
  <c r="AM10" i="120"/>
  <c r="AP10" i="120"/>
  <c r="AQ10" i="120"/>
  <c r="AR10" i="120"/>
  <c r="AK46" i="120"/>
  <c r="AL46" i="120"/>
  <c r="AM46" i="120"/>
  <c r="AI69" i="120"/>
  <c r="AJ69" i="120"/>
  <c r="AK69" i="120"/>
  <c r="AL69" i="120"/>
  <c r="AM69" i="120"/>
  <c r="AP69" i="120"/>
  <c r="AQ69" i="120"/>
  <c r="AR69" i="120"/>
  <c r="AI70" i="120"/>
  <c r="AJ70" i="120"/>
  <c r="AK70" i="120"/>
  <c r="AL70" i="120"/>
  <c r="AM70" i="120"/>
  <c r="AN70" i="120"/>
  <c r="AP70" i="120"/>
  <c r="AQ70" i="120"/>
  <c r="AR70" i="120"/>
  <c r="AI71" i="120"/>
  <c r="AJ71" i="120"/>
  <c r="AK71" i="120"/>
  <c r="AL71" i="120"/>
  <c r="AM71" i="120"/>
  <c r="AP71" i="120"/>
  <c r="AQ71" i="120"/>
  <c r="AR71" i="120"/>
  <c r="AI72" i="120"/>
  <c r="AJ72" i="120"/>
  <c r="AK72" i="120"/>
  <c r="AL72" i="120"/>
  <c r="AM72" i="120"/>
  <c r="AP72" i="120"/>
  <c r="AQ72" i="120"/>
  <c r="AR72" i="120"/>
  <c r="AI73" i="120"/>
  <c r="AJ73" i="120"/>
  <c r="AK73" i="120"/>
  <c r="AL73" i="120"/>
  <c r="AM73" i="120"/>
  <c r="AP73" i="120"/>
  <c r="AQ73" i="120"/>
  <c r="AR73" i="120"/>
  <c r="AI74" i="120"/>
  <c r="AJ74" i="120"/>
  <c r="AK74" i="120"/>
  <c r="AL74" i="120"/>
  <c r="AM74" i="120"/>
  <c r="AP74" i="120"/>
  <c r="AQ74" i="120"/>
  <c r="AR74" i="120"/>
  <c r="AI75" i="120"/>
  <c r="AJ75" i="120"/>
  <c r="AK75" i="120"/>
  <c r="AL75" i="120"/>
  <c r="AM75" i="120"/>
  <c r="AP75" i="120"/>
  <c r="AQ75" i="120"/>
  <c r="AR75" i="120"/>
  <c r="AI76" i="120"/>
  <c r="AJ76" i="120"/>
  <c r="AK76" i="120"/>
  <c r="AL76" i="120"/>
  <c r="AM76" i="120"/>
  <c r="AN76" i="120"/>
  <c r="AP76" i="120"/>
  <c r="AQ76" i="120"/>
  <c r="AR76" i="120"/>
  <c r="AI77" i="120"/>
  <c r="AJ77" i="120"/>
  <c r="AK77" i="120"/>
  <c r="AL77" i="120"/>
  <c r="AM77" i="120"/>
  <c r="AP77" i="120"/>
  <c r="AQ77" i="120"/>
  <c r="AR77" i="120"/>
  <c r="AI78" i="120"/>
  <c r="AJ78" i="120"/>
  <c r="AK78" i="120"/>
  <c r="AL78" i="120"/>
  <c r="AM78" i="120"/>
  <c r="AP78" i="120"/>
  <c r="AQ78" i="120"/>
  <c r="AR78" i="120"/>
  <c r="A79" i="120"/>
  <c r="AL21" i="118"/>
  <c r="AL20" i="118"/>
  <c r="AL19" i="118"/>
  <c r="AL18" i="118"/>
  <c r="AL17" i="118"/>
  <c r="AL16" i="118"/>
  <c r="AL15" i="118"/>
  <c r="AL14" i="118"/>
  <c r="AL13" i="118"/>
  <c r="AL12" i="118"/>
  <c r="AL11" i="118"/>
  <c r="AL10" i="118"/>
  <c r="AM10" i="118"/>
  <c r="BF21" i="118"/>
  <c r="BE21" i="118"/>
  <c r="BD21" i="118"/>
  <c r="BC21" i="118"/>
  <c r="B20" i="11"/>
  <c r="C3" i="11" s="1"/>
  <c r="A26" i="11" s="1"/>
  <c r="AT11" i="6"/>
  <c r="BA21" i="118"/>
  <c r="BF20" i="118"/>
  <c r="BE20" i="118"/>
  <c r="BD20" i="118"/>
  <c r="BC20" i="118"/>
  <c r="BA20" i="118"/>
  <c r="BF19" i="118"/>
  <c r="BE19" i="118"/>
  <c r="BD19" i="118"/>
  <c r="BC19" i="118"/>
  <c r="BA19" i="118"/>
  <c r="BF18" i="118"/>
  <c r="BE18" i="118"/>
  <c r="BD18" i="118"/>
  <c r="BC18" i="118"/>
  <c r="BA18" i="118"/>
  <c r="BF17" i="118"/>
  <c r="BE17" i="118"/>
  <c r="BD17" i="118"/>
  <c r="BC17" i="118"/>
  <c r="BA17" i="118"/>
  <c r="BF16" i="118"/>
  <c r="BE16" i="118"/>
  <c r="BD16" i="118"/>
  <c r="BC16" i="118"/>
  <c r="BA16" i="118"/>
  <c r="BF15" i="118"/>
  <c r="BE15" i="118"/>
  <c r="BD15" i="118"/>
  <c r="BC15" i="118"/>
  <c r="BA15" i="118"/>
  <c r="BF14" i="118"/>
  <c r="BE14" i="118"/>
  <c r="BD14" i="118"/>
  <c r="BC14" i="118"/>
  <c r="BA14" i="118"/>
  <c r="BF13" i="118"/>
  <c r="BE13" i="118"/>
  <c r="BD13" i="118"/>
  <c r="BC13" i="118"/>
  <c r="BA13" i="118"/>
  <c r="BF12" i="118"/>
  <c r="BE12" i="118"/>
  <c r="BD12" i="118"/>
  <c r="BC12" i="118"/>
  <c r="BA12" i="118"/>
  <c r="BF11" i="118"/>
  <c r="BE11" i="118"/>
  <c r="BD11" i="118"/>
  <c r="BC11" i="118"/>
  <c r="BA11" i="118"/>
  <c r="BD10" i="118"/>
  <c r="BF10" i="118"/>
  <c r="BE10" i="118"/>
  <c r="BC10" i="118"/>
  <c r="C10" i="1"/>
  <c r="C10" i="8" s="1"/>
  <c r="J22" i="11" s="1"/>
  <c r="P22" i="11" s="1"/>
  <c r="C10" i="4"/>
  <c r="AJ10" i="4" s="1"/>
  <c r="AK10" i="4" s="1"/>
  <c r="AO10" i="4" s="1"/>
  <c r="AP10" i="4" s="1"/>
  <c r="C10" i="5"/>
  <c r="D10" i="5" s="1"/>
  <c r="C10" i="6"/>
  <c r="BF9" i="118"/>
  <c r="BE9" i="118"/>
  <c r="BD9" i="118"/>
  <c r="BC9" i="118"/>
  <c r="AZ21" i="118"/>
  <c r="AY21" i="118"/>
  <c r="AX21" i="118"/>
  <c r="AW21" i="118"/>
  <c r="AU21" i="118"/>
  <c r="AZ20" i="118"/>
  <c r="AY20" i="118"/>
  <c r="AX20" i="118"/>
  <c r="AW20" i="118"/>
  <c r="AU20" i="118"/>
  <c r="AZ19" i="118"/>
  <c r="AY19" i="118"/>
  <c r="AX19" i="118"/>
  <c r="AW19" i="118"/>
  <c r="AU19" i="118"/>
  <c r="AZ18" i="118"/>
  <c r="AY18" i="118"/>
  <c r="AX18" i="118"/>
  <c r="AW18" i="118"/>
  <c r="AU18" i="118"/>
  <c r="AZ17" i="118"/>
  <c r="AY17" i="118"/>
  <c r="AX17" i="118"/>
  <c r="AW17" i="118"/>
  <c r="AU17" i="118"/>
  <c r="AZ16" i="118"/>
  <c r="AY16" i="118"/>
  <c r="AX16" i="118"/>
  <c r="AW16" i="118"/>
  <c r="AU16" i="118"/>
  <c r="AZ15" i="118"/>
  <c r="AY15" i="118"/>
  <c r="AX15" i="118"/>
  <c r="AW15" i="118"/>
  <c r="AU15" i="118"/>
  <c r="AZ14" i="118"/>
  <c r="AY14" i="118"/>
  <c r="AX14" i="118"/>
  <c r="AW14" i="118"/>
  <c r="AU14" i="118"/>
  <c r="AZ13" i="118"/>
  <c r="AY13" i="118"/>
  <c r="AX13" i="118"/>
  <c r="AW13" i="118"/>
  <c r="AU13" i="118"/>
  <c r="AZ12" i="118"/>
  <c r="AY12" i="118"/>
  <c r="AX12" i="118"/>
  <c r="AW12" i="118"/>
  <c r="AU12" i="118"/>
  <c r="AZ11" i="118"/>
  <c r="AY11" i="118"/>
  <c r="AX11" i="118"/>
  <c r="AW11" i="118"/>
  <c r="AU11" i="118"/>
  <c r="AZ10" i="118"/>
  <c r="AY10" i="118"/>
  <c r="AX10" i="118"/>
  <c r="AW10" i="118"/>
  <c r="AZ9" i="118"/>
  <c r="AY9" i="118"/>
  <c r="AX9" i="118"/>
  <c r="AW9" i="118"/>
  <c r="AT21" i="118"/>
  <c r="AS21" i="118"/>
  <c r="AR21" i="118"/>
  <c r="AQ21" i="118"/>
  <c r="AO21" i="118"/>
  <c r="AT20" i="118"/>
  <c r="AS20" i="118"/>
  <c r="AR20" i="118"/>
  <c r="AQ20" i="118"/>
  <c r="AO20" i="118"/>
  <c r="AT19" i="118"/>
  <c r="AS19" i="118"/>
  <c r="AR19" i="118"/>
  <c r="AQ19" i="118"/>
  <c r="AO19" i="118"/>
  <c r="AT18" i="118"/>
  <c r="AS18" i="118"/>
  <c r="AR18" i="118"/>
  <c r="AQ18" i="118"/>
  <c r="AO18" i="118"/>
  <c r="AT17" i="118"/>
  <c r="AS17" i="118"/>
  <c r="AR17" i="118"/>
  <c r="AQ17" i="118"/>
  <c r="AO17" i="118"/>
  <c r="AT16" i="118"/>
  <c r="AS16" i="118"/>
  <c r="AR16" i="118"/>
  <c r="AQ16" i="118"/>
  <c r="AO16" i="118"/>
  <c r="AT15" i="118"/>
  <c r="AS15" i="118"/>
  <c r="AR15" i="118"/>
  <c r="AQ15" i="118"/>
  <c r="AO15" i="118"/>
  <c r="AT14" i="118"/>
  <c r="AS14" i="118"/>
  <c r="AR14" i="118"/>
  <c r="AQ14" i="118"/>
  <c r="AO14" i="118"/>
  <c r="AT13" i="118"/>
  <c r="AS13" i="118"/>
  <c r="AR13" i="118"/>
  <c r="AQ13" i="118"/>
  <c r="AO13" i="118"/>
  <c r="AT12" i="118"/>
  <c r="AS12" i="118"/>
  <c r="AR12" i="118"/>
  <c r="AQ12" i="118"/>
  <c r="AO12" i="118"/>
  <c r="AT11" i="118"/>
  <c r="AS11" i="118"/>
  <c r="AR11" i="118"/>
  <c r="AQ11" i="118"/>
  <c r="AO11" i="118"/>
  <c r="AT10" i="118"/>
  <c r="AS10" i="118"/>
  <c r="AR10" i="118"/>
  <c r="AQ10" i="118"/>
  <c r="Z10" i="1"/>
  <c r="AC10" i="1"/>
  <c r="AF10" i="1"/>
  <c r="AT9" i="118"/>
  <c r="AS9" i="118"/>
  <c r="AR9" i="118"/>
  <c r="AQ9" i="118"/>
  <c r="AN21" i="118"/>
  <c r="AM21" i="118"/>
  <c r="AK21" i="118"/>
  <c r="AI21" i="118"/>
  <c r="AN20" i="118"/>
  <c r="AM20" i="118"/>
  <c r="AK20" i="118"/>
  <c r="AI20" i="118"/>
  <c r="AN19" i="118"/>
  <c r="AM19" i="118"/>
  <c r="AK19" i="118"/>
  <c r="AI19" i="118"/>
  <c r="AN18" i="118"/>
  <c r="AM18" i="118"/>
  <c r="AK18" i="118"/>
  <c r="AI18" i="118"/>
  <c r="AN17" i="118"/>
  <c r="AM17" i="118"/>
  <c r="AK17" i="118"/>
  <c r="AI17" i="118"/>
  <c r="AN16" i="118"/>
  <c r="AM16" i="118"/>
  <c r="AK16" i="118"/>
  <c r="AI16" i="118"/>
  <c r="AN15" i="118"/>
  <c r="AM15" i="118"/>
  <c r="AK15" i="118"/>
  <c r="AI15" i="118"/>
  <c r="AN14" i="118"/>
  <c r="AM14" i="118"/>
  <c r="AK14" i="118"/>
  <c r="AI14" i="118"/>
  <c r="AN13" i="118"/>
  <c r="AM13" i="118"/>
  <c r="AK13" i="118"/>
  <c r="AI13" i="118"/>
  <c r="AN12" i="118"/>
  <c r="AM12" i="118"/>
  <c r="AK12" i="118"/>
  <c r="AI12" i="118"/>
  <c r="AN11" i="118"/>
  <c r="AM11" i="118"/>
  <c r="AK11" i="118"/>
  <c r="AI11" i="118"/>
  <c r="AN10" i="118"/>
  <c r="AK10" i="118"/>
  <c r="AN9" i="118"/>
  <c r="AM9" i="118"/>
  <c r="AL9" i="118"/>
  <c r="AK9" i="118"/>
  <c r="BA10" i="118"/>
  <c r="AU10" i="118"/>
  <c r="AO10" i="118"/>
  <c r="AI10" i="118"/>
  <c r="AC11" i="118"/>
  <c r="AC12" i="118"/>
  <c r="AC13" i="118"/>
  <c r="AC14" i="118"/>
  <c r="AC15" i="118"/>
  <c r="AC16" i="118"/>
  <c r="AC17" i="118"/>
  <c r="AC18" i="118"/>
  <c r="AC19" i="118"/>
  <c r="AC20" i="118"/>
  <c r="AC21" i="118"/>
  <c r="AC10" i="118"/>
  <c r="AE11" i="118"/>
  <c r="AF11" i="118"/>
  <c r="AG11" i="118"/>
  <c r="AH11" i="118"/>
  <c r="AE12" i="118"/>
  <c r="AF12" i="118"/>
  <c r="AG12" i="118"/>
  <c r="AH12" i="118"/>
  <c r="AE13" i="118"/>
  <c r="AF13" i="118"/>
  <c r="AG13" i="118"/>
  <c r="AH13" i="118"/>
  <c r="AE14" i="118"/>
  <c r="AF14" i="118"/>
  <c r="AG14" i="118"/>
  <c r="AH14" i="118"/>
  <c r="AE15" i="118"/>
  <c r="AF15" i="118"/>
  <c r="AG15" i="118"/>
  <c r="AH15" i="118"/>
  <c r="AE16" i="118"/>
  <c r="AF16" i="118"/>
  <c r="AG16" i="118"/>
  <c r="AH16" i="118"/>
  <c r="AE17" i="118"/>
  <c r="AF17" i="118"/>
  <c r="AG17" i="118"/>
  <c r="AH17" i="118"/>
  <c r="AE18" i="118"/>
  <c r="AF18" i="118"/>
  <c r="AG18" i="118"/>
  <c r="AH18" i="118"/>
  <c r="AE19" i="118"/>
  <c r="AF19" i="118"/>
  <c r="AG19" i="118"/>
  <c r="AH19" i="118"/>
  <c r="AE20" i="118"/>
  <c r="AF20" i="118"/>
  <c r="AG20" i="118"/>
  <c r="AH20" i="118"/>
  <c r="AE21" i="118"/>
  <c r="AF21" i="118"/>
  <c r="AG21" i="118"/>
  <c r="AH21" i="118"/>
  <c r="AH10" i="118"/>
  <c r="AG10" i="118"/>
  <c r="AF10" i="118"/>
  <c r="AE10" i="118"/>
  <c r="AH9" i="118"/>
  <c r="AG9" i="118"/>
  <c r="AF9" i="118"/>
  <c r="AE9" i="118"/>
  <c r="F9" i="118"/>
  <c r="D9" i="118"/>
  <c r="C9" i="118"/>
  <c r="AA21" i="11"/>
  <c r="Z21" i="11"/>
  <c r="Y21" i="11"/>
  <c r="X21" i="11"/>
  <c r="W21" i="11"/>
  <c r="V21" i="11"/>
  <c r="AG21" i="11"/>
  <c r="AF21" i="11"/>
  <c r="AE21" i="11"/>
  <c r="AD21" i="11"/>
  <c r="AC21" i="11"/>
  <c r="AB21" i="11"/>
  <c r="F4" i="1"/>
  <c r="O9" i="1"/>
  <c r="M9" i="1"/>
  <c r="K9" i="1"/>
  <c r="G9" i="1"/>
  <c r="M9" i="4"/>
  <c r="G9" i="4"/>
  <c r="G9" i="6"/>
  <c r="G9" i="5"/>
  <c r="F4" i="4"/>
  <c r="W9" i="6"/>
  <c r="R9" i="6"/>
  <c r="V9" i="6"/>
  <c r="P9" i="6"/>
  <c r="U9" i="6"/>
  <c r="N9" i="6"/>
  <c r="T9" i="6"/>
  <c r="L9" i="6"/>
  <c r="S9" i="6"/>
  <c r="J9" i="6"/>
  <c r="F9" i="6"/>
  <c r="E9" i="6"/>
  <c r="E4" i="6"/>
  <c r="E4" i="5"/>
  <c r="R9" i="5"/>
  <c r="P9" i="5"/>
  <c r="N9" i="5"/>
  <c r="L9" i="5"/>
  <c r="J9" i="5"/>
  <c r="W9" i="5"/>
  <c r="V9" i="5"/>
  <c r="U9" i="5"/>
  <c r="T9" i="5"/>
  <c r="F9" i="5"/>
  <c r="S9" i="5"/>
  <c r="E9" i="5"/>
  <c r="L9" i="4"/>
  <c r="K9" i="4"/>
  <c r="F9" i="4"/>
  <c r="E9" i="4"/>
  <c r="D9" i="4"/>
  <c r="AH9" i="1"/>
  <c r="X9" i="1"/>
  <c r="W9" i="1"/>
  <c r="V9" i="1"/>
  <c r="U9" i="1"/>
  <c r="S9" i="1"/>
  <c r="Q9" i="1"/>
  <c r="AF9" i="1"/>
  <c r="AC9" i="1"/>
  <c r="Z9" i="1"/>
  <c r="F9" i="1"/>
  <c r="E9" i="1"/>
  <c r="D9" i="1"/>
  <c r="H5" i="5"/>
  <c r="H2" i="5"/>
  <c r="I5" i="4"/>
  <c r="I2" i="4"/>
  <c r="G5" i="6"/>
  <c r="G2" i="6"/>
  <c r="J5" i="6"/>
  <c r="AU12" i="6" s="1"/>
  <c r="J4" i="6"/>
  <c r="AU11" i="6" s="1"/>
  <c r="K4" i="6"/>
  <c r="K5" i="6"/>
  <c r="K3" i="6"/>
  <c r="M5" i="1"/>
  <c r="CG11" i="1" s="1"/>
  <c r="M4" i="1"/>
  <c r="CG10" i="1" s="1"/>
  <c r="I5" i="1"/>
  <c r="I2" i="1"/>
  <c r="CD10" i="1"/>
  <c r="CC10" i="1"/>
  <c r="AG10" i="4"/>
  <c r="AW10" i="5"/>
  <c r="AW11" i="5"/>
  <c r="AW12" i="5"/>
  <c r="AW13" i="5"/>
  <c r="AW17" i="5"/>
  <c r="AW18" i="5"/>
  <c r="AW19" i="5"/>
  <c r="AW20" i="5"/>
  <c r="AW21" i="5"/>
  <c r="S10" i="6"/>
  <c r="T10" i="6"/>
  <c r="U10" i="6"/>
  <c r="V10" i="6"/>
  <c r="W10" i="6"/>
  <c r="AI10" i="6"/>
  <c r="AJ10" i="6"/>
  <c r="AK10" i="6"/>
  <c r="AL10" i="6"/>
  <c r="AM10" i="6"/>
  <c r="AN10" i="6"/>
  <c r="AO10" i="6"/>
  <c r="AP10" i="6"/>
  <c r="AQ10" i="6"/>
  <c r="AR10" i="6"/>
  <c r="U11" i="6"/>
  <c r="V11" i="6"/>
  <c r="W11" i="6"/>
  <c r="AK11" i="6"/>
  <c r="AL11" i="6"/>
  <c r="AM11" i="6"/>
  <c r="AP11" i="6"/>
  <c r="AQ11" i="6"/>
  <c r="AR11" i="6"/>
  <c r="U12" i="6"/>
  <c r="V12" i="6"/>
  <c r="W12" i="6"/>
  <c r="AK12" i="6"/>
  <c r="AL12" i="6"/>
  <c r="AM12" i="6"/>
  <c r="AP12" i="6"/>
  <c r="AQ12" i="6"/>
  <c r="AR12" i="6"/>
  <c r="U13" i="6"/>
  <c r="V13" i="6"/>
  <c r="W13" i="6"/>
  <c r="AK13" i="6"/>
  <c r="AL13" i="6"/>
  <c r="AM13" i="6"/>
  <c r="AP13" i="6"/>
  <c r="AQ13" i="6"/>
  <c r="AR13" i="6"/>
  <c r="U14" i="6"/>
  <c r="V14" i="6"/>
  <c r="W14" i="6"/>
  <c r="AK14" i="6"/>
  <c r="AL14" i="6"/>
  <c r="AM14" i="6"/>
  <c r="AP14" i="6"/>
  <c r="AQ14" i="6"/>
  <c r="AR14" i="6"/>
  <c r="U15" i="6"/>
  <c r="V15" i="6"/>
  <c r="W15" i="6"/>
  <c r="AK15" i="6"/>
  <c r="AL15" i="6"/>
  <c r="AM15" i="6"/>
  <c r="AP15" i="6"/>
  <c r="AQ15" i="6"/>
  <c r="AR15" i="6"/>
  <c r="V16" i="6"/>
  <c r="W16" i="6"/>
  <c r="AL16" i="6"/>
  <c r="AM16" i="6"/>
  <c r="AQ16" i="6"/>
  <c r="AR16" i="6"/>
  <c r="U17" i="6"/>
  <c r="V17" i="6"/>
  <c r="W17" i="6"/>
  <c r="AK17" i="6"/>
  <c r="AL17" i="6"/>
  <c r="AM17" i="6"/>
  <c r="AP17" i="6"/>
  <c r="AQ17" i="6"/>
  <c r="AR17" i="6"/>
  <c r="U18" i="6"/>
  <c r="V18" i="6"/>
  <c r="W18" i="6"/>
  <c r="AK18" i="6"/>
  <c r="AL18" i="6"/>
  <c r="AM18" i="6"/>
  <c r="AP18" i="6"/>
  <c r="AQ18" i="6"/>
  <c r="AR18" i="6"/>
  <c r="U19" i="6"/>
  <c r="V19" i="6"/>
  <c r="W19" i="6"/>
  <c r="AK19" i="6"/>
  <c r="AL19" i="6"/>
  <c r="AM19" i="6"/>
  <c r="AP19" i="6"/>
  <c r="AQ19" i="6"/>
  <c r="AR19" i="6"/>
  <c r="U20" i="6"/>
  <c r="V20" i="6"/>
  <c r="W20" i="6"/>
  <c r="AK20" i="6"/>
  <c r="AL20" i="6"/>
  <c r="AM20" i="6"/>
  <c r="AP20" i="6"/>
  <c r="AQ20" i="6"/>
  <c r="AR20" i="6"/>
  <c r="T21" i="6"/>
  <c r="U21" i="6"/>
  <c r="V21" i="6"/>
  <c r="W21" i="6"/>
  <c r="AJ21" i="6"/>
  <c r="AK21" i="6"/>
  <c r="AL21" i="6"/>
  <c r="AM21" i="6"/>
  <c r="AO21" i="6"/>
  <c r="AP21" i="6"/>
  <c r="AQ21" i="6"/>
  <c r="AR21" i="6"/>
  <c r="A22" i="6"/>
  <c r="O22" i="6"/>
  <c r="P22" i="6"/>
  <c r="Q22" i="6"/>
  <c r="R22" i="6"/>
  <c r="S10" i="5"/>
  <c r="T10" i="5"/>
  <c r="U10" i="5"/>
  <c r="V10" i="5"/>
  <c r="W10" i="5"/>
  <c r="AO10" i="5"/>
  <c r="AP10" i="5"/>
  <c r="AQ10" i="5"/>
  <c r="AR10" i="5"/>
  <c r="AS10" i="5"/>
  <c r="AT10" i="5"/>
  <c r="AU10" i="5"/>
  <c r="AV10" i="5"/>
  <c r="AX10" i="5"/>
  <c r="V11" i="5"/>
  <c r="W11" i="5"/>
  <c r="AR11" i="5"/>
  <c r="AS11" i="5"/>
  <c r="AX11" i="5"/>
  <c r="V12" i="5"/>
  <c r="W12" i="5"/>
  <c r="AR12" i="5"/>
  <c r="AS12" i="5"/>
  <c r="AX12" i="5"/>
  <c r="V13" i="5"/>
  <c r="W13" i="5"/>
  <c r="AR13" i="5"/>
  <c r="AS13" i="5"/>
  <c r="AX13" i="5"/>
  <c r="W14" i="5"/>
  <c r="AS14" i="5"/>
  <c r="AX14" i="5"/>
  <c r="W15" i="5"/>
  <c r="AS15" i="5"/>
  <c r="AX15" i="5"/>
  <c r="W16" i="5"/>
  <c r="AS16" i="5"/>
  <c r="AX16" i="5"/>
  <c r="V17" i="5"/>
  <c r="W17" i="5"/>
  <c r="AR17" i="5"/>
  <c r="AS17" i="5"/>
  <c r="AX17" i="5"/>
  <c r="V18" i="5"/>
  <c r="W18" i="5"/>
  <c r="AR18" i="5"/>
  <c r="AS18" i="5"/>
  <c r="AX18" i="5"/>
  <c r="U19" i="5"/>
  <c r="V19" i="5"/>
  <c r="W19" i="5"/>
  <c r="AQ19" i="5"/>
  <c r="AR19" i="5"/>
  <c r="AS19" i="5"/>
  <c r="AV19" i="5"/>
  <c r="AX19" i="5"/>
  <c r="U20" i="5"/>
  <c r="V20" i="5"/>
  <c r="W20" i="5"/>
  <c r="AQ20" i="5"/>
  <c r="AR20" i="5"/>
  <c r="AS20" i="5"/>
  <c r="AV20" i="5"/>
  <c r="AX20" i="5"/>
  <c r="U21" i="5"/>
  <c r="V21" i="5"/>
  <c r="W21" i="5"/>
  <c r="AQ21" i="5"/>
  <c r="AR21" i="5"/>
  <c r="AS21" i="5"/>
  <c r="AV21" i="5"/>
  <c r="AX21" i="5"/>
  <c r="A22" i="5"/>
  <c r="Q22" i="5"/>
  <c r="R22" i="5"/>
  <c r="AN9" i="4"/>
  <c r="AO9" i="4" s="1"/>
  <c r="AP9" i="4" s="1"/>
  <c r="AQ9" i="4" s="1"/>
  <c r="AR9" i="4" s="1"/>
  <c r="AS9" i="4" s="1"/>
  <c r="AT9" i="4"/>
  <c r="AU9" i="4" s="1"/>
  <c r="AV9" i="4" s="1"/>
  <c r="AW9" i="4" s="1"/>
  <c r="AX9" i="4" s="1"/>
  <c r="AY9" i="4" s="1"/>
  <c r="AZ9" i="4" s="1"/>
  <c r="BA9" i="4" s="1"/>
  <c r="BB9" i="4" s="1"/>
  <c r="BC9" i="4" s="1"/>
  <c r="BD9" i="4" s="1"/>
  <c r="BE9" i="4" s="1"/>
  <c r="BF9" i="4" s="1"/>
  <c r="BG9" i="4" s="1"/>
  <c r="BH9" i="4" s="1"/>
  <c r="BI9" i="4" s="1"/>
  <c r="BJ9" i="4" s="1"/>
  <c r="BK9" i="4" s="1"/>
  <c r="AF10" i="4"/>
  <c r="AH10" i="4"/>
  <c r="AL10" i="4"/>
  <c r="AM10" i="4"/>
  <c r="AF11" i="4"/>
  <c r="AM11" i="4"/>
  <c r="A22" i="4"/>
  <c r="BW8" i="1"/>
  <c r="BX8" i="1"/>
  <c r="BY8" i="1"/>
  <c r="BZ8" i="1"/>
  <c r="CA8" i="1"/>
  <c r="CB8" i="1"/>
  <c r="CM9" i="1"/>
  <c r="CN9" i="1" s="1"/>
  <c r="CO9" i="1" s="1"/>
  <c r="CP9" i="1" s="1"/>
  <c r="CQ9" i="1" s="1"/>
  <c r="CR9" i="1" s="1"/>
  <c r="CS9" i="1" s="1"/>
  <c r="CT9" i="1" s="1"/>
  <c r="CU9" i="1" s="1"/>
  <c r="CV9" i="1" s="1"/>
  <c r="CW9" i="1" s="1"/>
  <c r="CX9" i="1" s="1"/>
  <c r="CY9" i="1" s="1"/>
  <c r="CZ9" i="1" s="1"/>
  <c r="DA9" i="1" s="1"/>
  <c r="DB9" i="1" s="1"/>
  <c r="DC9" i="1" s="1"/>
  <c r="DD9" i="1" s="1"/>
  <c r="DE9" i="1" s="1"/>
  <c r="DF9" i="1" s="1"/>
  <c r="DG9" i="1" s="1"/>
  <c r="DH9" i="1" s="1"/>
  <c r="DI9" i="1" s="1"/>
  <c r="DJ9" i="1" s="1"/>
  <c r="Y10" i="1"/>
  <c r="AB10" i="1"/>
  <c r="AE10" i="1"/>
  <c r="BR10" i="1"/>
  <c r="BT10" i="1"/>
  <c r="BS10" i="1" s="1"/>
  <c r="BW10" i="1"/>
  <c r="BX10" i="1"/>
  <c r="BY10" i="1"/>
  <c r="BZ10" i="1"/>
  <c r="CA10" i="1"/>
  <c r="CB10" i="1"/>
  <c r="CI10" i="1"/>
  <c r="CJ10" i="1" s="1"/>
  <c r="CN10" i="1" s="1"/>
  <c r="CO10" i="1" s="1"/>
  <c r="CK10" i="1"/>
  <c r="CK11" i="1" s="1"/>
  <c r="CP11" i="1" s="1"/>
  <c r="CQ11" i="1" s="1"/>
  <c r="CL10" i="1"/>
  <c r="BR11" i="1"/>
  <c r="BT11" i="1"/>
  <c r="BS11" i="1" s="1"/>
  <c r="BY11" i="1"/>
  <c r="CA11" i="1"/>
  <c r="CB11" i="1"/>
  <c r="CL11" i="1"/>
  <c r="BR12" i="1"/>
  <c r="BT12" i="1"/>
  <c r="BS12" i="1" s="1"/>
  <c r="CA12" i="1"/>
  <c r="CB12" i="1"/>
  <c r="BR13" i="1"/>
  <c r="BS13" i="1"/>
  <c r="CA13" i="1"/>
  <c r="CB13" i="1"/>
  <c r="BR14" i="1"/>
  <c r="BT14" i="1"/>
  <c r="BS14" i="1" s="1"/>
  <c r="CA14" i="1"/>
  <c r="CB14" i="1"/>
  <c r="BR15" i="1"/>
  <c r="BT15" i="1"/>
  <c r="BS15" i="1" s="1"/>
  <c r="CA15" i="1"/>
  <c r="BR16" i="1"/>
  <c r="BT16" i="1"/>
  <c r="BS16" i="1" s="1"/>
  <c r="BR17" i="1"/>
  <c r="BT17" i="1"/>
  <c r="BS17" i="1"/>
  <c r="BR18" i="1"/>
  <c r="BT18" i="1"/>
  <c r="BS18" i="1" s="1"/>
  <c r="BR19" i="1"/>
  <c r="BT19" i="1"/>
  <c r="BS19" i="1" s="1"/>
  <c r="BR20" i="1"/>
  <c r="BT20" i="1"/>
  <c r="BS20" i="1" s="1"/>
  <c r="BR21" i="1"/>
  <c r="BT21" i="1"/>
  <c r="BS21" i="1" s="1"/>
  <c r="A22" i="1"/>
  <c r="C21" i="11"/>
  <c r="D21" i="11"/>
  <c r="E21" i="11"/>
  <c r="F21" i="11"/>
  <c r="G21" i="11"/>
  <c r="H21" i="11"/>
  <c r="G25" i="118" s="1"/>
  <c r="G9" i="118" s="1"/>
  <c r="P21" i="11"/>
  <c r="Q21" i="11"/>
  <c r="R21" i="11"/>
  <c r="S21" i="11"/>
  <c r="T21" i="11"/>
  <c r="U21" i="11"/>
  <c r="I21" i="11" s="1"/>
  <c r="F86" i="13"/>
  <c r="B64" i="14" s="1"/>
  <c r="H86" i="13"/>
  <c r="G64" i="14" s="1"/>
  <c r="J86" i="13"/>
  <c r="B75" i="14" s="1"/>
  <c r="L86" i="13"/>
  <c r="G75" i="14" s="1"/>
  <c r="N86" i="13"/>
  <c r="B86" i="14" s="1"/>
  <c r="P86" i="13"/>
  <c r="G86" i="14" s="1"/>
  <c r="A13" i="120"/>
  <c r="A14" i="120"/>
  <c r="A11" i="120"/>
  <c r="A16" i="120"/>
  <c r="A10" i="120"/>
  <c r="A12" i="120"/>
  <c r="A15" i="120"/>
  <c r="A18" i="120"/>
  <c r="AD22" i="11"/>
  <c r="Z10" i="8"/>
  <c r="A19" i="120"/>
  <c r="A20" i="120"/>
  <c r="AB10" i="8"/>
  <c r="A21" i="120"/>
  <c r="A22" i="120"/>
  <c r="A23" i="120"/>
  <c r="A24" i="120"/>
  <c r="A25" i="120"/>
  <c r="A26" i="120"/>
  <c r="A27" i="120"/>
  <c r="A28" i="120"/>
  <c r="A29" i="120"/>
  <c r="A30" i="120"/>
  <c r="A31" i="120"/>
  <c r="A32" i="120"/>
  <c r="A33" i="120"/>
  <c r="A34" i="120"/>
  <c r="A35" i="120"/>
  <c r="A36" i="120"/>
  <c r="A37" i="120"/>
  <c r="A38" i="120"/>
  <c r="A39" i="120"/>
  <c r="A40" i="120"/>
  <c r="A41" i="120"/>
  <c r="A42" i="120"/>
  <c r="A43" i="120"/>
  <c r="A44" i="120"/>
  <c r="A45" i="120"/>
  <c r="A46" i="120"/>
  <c r="A68" i="120"/>
  <c r="A69" i="120"/>
  <c r="A70" i="120"/>
  <c r="A71" i="120"/>
  <c r="A72" i="120"/>
  <c r="A73" i="120"/>
  <c r="A74" i="120"/>
  <c r="A75" i="120"/>
  <c r="A76" i="120"/>
  <c r="A77" i="120"/>
  <c r="A78" i="120"/>
  <c r="E73" i="120"/>
  <c r="E74" i="120"/>
  <c r="E76" i="120"/>
  <c r="E78" i="120"/>
  <c r="E75" i="120"/>
  <c r="E77" i="120"/>
  <c r="E68" i="120"/>
  <c r="E69" i="120"/>
  <c r="E71" i="120"/>
  <c r="G60" i="127" l="1"/>
  <c r="AU7" i="6"/>
  <c r="D5" i="6" s="1"/>
  <c r="C11" i="120"/>
  <c r="C50" i="120"/>
  <c r="D50" i="120" s="1"/>
  <c r="C74" i="120"/>
  <c r="D74" i="120" s="1"/>
  <c r="C76" i="120"/>
  <c r="D76" i="120" s="1"/>
  <c r="C69" i="120"/>
  <c r="D69" i="120" s="1"/>
  <c r="C73" i="120"/>
  <c r="D73" i="120" s="1"/>
  <c r="AN74" i="120"/>
  <c r="AN69" i="120"/>
  <c r="C60" i="120"/>
  <c r="D60" i="120" s="1"/>
  <c r="C55" i="120"/>
  <c r="D55" i="120" s="1"/>
  <c r="H9" i="120"/>
  <c r="AD10" i="1"/>
  <c r="CN11" i="1"/>
  <c r="CO11" i="1" s="1"/>
  <c r="C77" i="120"/>
  <c r="D77" i="120" s="1"/>
  <c r="C75" i="120"/>
  <c r="D75" i="120" s="1"/>
  <c r="C71" i="120"/>
  <c r="D71" i="120" s="1"/>
  <c r="C48" i="120"/>
  <c r="D48" i="120" s="1"/>
  <c r="C58" i="120"/>
  <c r="D58" i="120" s="1"/>
  <c r="AN75" i="120"/>
  <c r="AN73" i="120"/>
  <c r="C63" i="120"/>
  <c r="D63" i="120" s="1"/>
  <c r="C66" i="120"/>
  <c r="D66" i="120" s="1"/>
  <c r="C53" i="120"/>
  <c r="D53" i="120" s="1"/>
  <c r="F10" i="5"/>
  <c r="A29" i="11"/>
  <c r="E2" i="1"/>
  <c r="A11" i="1" s="1"/>
  <c r="AU11" i="5"/>
  <c r="AU14" i="5"/>
  <c r="AO13" i="6"/>
  <c r="BX15" i="1"/>
  <c r="BX11" i="1"/>
  <c r="BX13" i="1"/>
  <c r="M22" i="6"/>
  <c r="AI12" i="120"/>
  <c r="BX12" i="1"/>
  <c r="AJ11" i="6"/>
  <c r="BX14" i="1"/>
  <c r="U16" i="6"/>
  <c r="AP11" i="5"/>
  <c r="T11" i="5"/>
  <c r="N22" i="6"/>
  <c r="AK16" i="6"/>
  <c r="AP12" i="120"/>
  <c r="T12" i="5"/>
  <c r="M11" i="4"/>
  <c r="AO11" i="6"/>
  <c r="E11" i="5"/>
  <c r="J11" i="8" s="1"/>
  <c r="I22" i="4"/>
  <c r="C51" i="120"/>
  <c r="D51" i="120" s="1"/>
  <c r="AO51" i="120"/>
  <c r="D10" i="1"/>
  <c r="AA10" i="1"/>
  <c r="C68" i="120"/>
  <c r="D68" i="120" s="1"/>
  <c r="BU10" i="1"/>
  <c r="BW11" i="1"/>
  <c r="BY12" i="1"/>
  <c r="G36" i="13"/>
  <c r="C36" i="13" s="1"/>
  <c r="E36" i="13"/>
  <c r="AG10" i="1"/>
  <c r="BV10" i="1"/>
  <c r="AN13" i="6"/>
  <c r="AN12" i="6"/>
  <c r="C10" i="118"/>
  <c r="AD10" i="118" s="1"/>
  <c r="AN11" i="120"/>
  <c r="K10" i="8"/>
  <c r="F10" i="6"/>
  <c r="C56" i="120"/>
  <c r="D56" i="120" s="1"/>
  <c r="AO56" i="120"/>
  <c r="F10" i="4"/>
  <c r="I10" i="8" s="1"/>
  <c r="AR12" i="120"/>
  <c r="G15" i="13"/>
  <c r="C15" i="13" s="1"/>
  <c r="E15" i="13"/>
  <c r="E79" i="13"/>
  <c r="C61" i="120"/>
  <c r="D61" i="120" s="1"/>
  <c r="AO61" i="120"/>
  <c r="C59" i="120"/>
  <c r="D59" i="120" s="1"/>
  <c r="C62" i="120"/>
  <c r="D62" i="120" s="1"/>
  <c r="C64" i="120"/>
  <c r="D64" i="120" s="1"/>
  <c r="C67" i="120"/>
  <c r="D67" i="120" s="1"/>
  <c r="C49" i="120"/>
  <c r="D49" i="120" s="1"/>
  <c r="C52" i="120"/>
  <c r="D52" i="120" s="1"/>
  <c r="C54" i="120"/>
  <c r="D54" i="120" s="1"/>
  <c r="C57" i="120"/>
  <c r="D57" i="120" s="1"/>
  <c r="S12" i="6"/>
  <c r="AP19" i="120"/>
  <c r="AI14" i="120"/>
  <c r="AO59" i="120"/>
  <c r="AO62" i="120"/>
  <c r="AO64" i="120"/>
  <c r="C65" i="120"/>
  <c r="D65" i="120" s="1"/>
  <c r="AO67" i="120"/>
  <c r="C47" i="120"/>
  <c r="D47" i="120" s="1"/>
  <c r="AO49" i="120"/>
  <c r="AO52" i="120"/>
  <c r="AO54" i="120"/>
  <c r="T12" i="6"/>
  <c r="AJ12" i="6"/>
  <c r="AI11" i="6"/>
  <c r="T11" i="6"/>
  <c r="AP13" i="120"/>
  <c r="AP14" i="120"/>
  <c r="AO12" i="6"/>
  <c r="E11" i="6"/>
  <c r="K11" i="8" s="1"/>
  <c r="Y11" i="1"/>
  <c r="CC11" i="1"/>
  <c r="C12" i="4"/>
  <c r="C11" i="4"/>
  <c r="AV11" i="5"/>
  <c r="C11" i="1"/>
  <c r="H11" i="1" s="1"/>
  <c r="N11" i="8" s="1"/>
  <c r="CD11" i="1"/>
  <c r="AB11" i="1"/>
  <c r="BX16" i="1"/>
  <c r="AG12" i="4"/>
  <c r="D11" i="4"/>
  <c r="AG11" i="4"/>
  <c r="U11" i="5"/>
  <c r="AI12" i="6"/>
  <c r="C11" i="5"/>
  <c r="D11" i="5" s="1"/>
  <c r="AT11" i="5"/>
  <c r="AP12" i="5"/>
  <c r="AQ13" i="120"/>
  <c r="AE11" i="1"/>
  <c r="O22" i="5"/>
  <c r="AW15" i="5"/>
  <c r="AN12" i="120"/>
  <c r="AF11" i="1"/>
  <c r="S11" i="5"/>
  <c r="V14" i="5"/>
  <c r="AR14" i="5"/>
  <c r="H13" i="120"/>
  <c r="AO13" i="120" s="1"/>
  <c r="S11" i="6"/>
  <c r="AW14" i="5"/>
  <c r="AJ12" i="120"/>
  <c r="H12" i="120"/>
  <c r="AO12" i="120" s="1"/>
  <c r="C12" i="6"/>
  <c r="Z11" i="1"/>
  <c r="BU11" i="1" s="1"/>
  <c r="AN11" i="6"/>
  <c r="AQ12" i="120"/>
  <c r="E76" i="13"/>
  <c r="G76" i="13"/>
  <c r="C76" i="13" s="1"/>
  <c r="CA16" i="1"/>
  <c r="H10" i="5"/>
  <c r="G10" i="5"/>
  <c r="A22" i="11"/>
  <c r="D4" i="8"/>
  <c r="E2" i="4"/>
  <c r="A25" i="11"/>
  <c r="A33" i="11"/>
  <c r="A30" i="11"/>
  <c r="D4" i="118"/>
  <c r="D2" i="6"/>
  <c r="A27" i="11"/>
  <c r="A28" i="11"/>
  <c r="D2" i="5"/>
  <c r="A23" i="11"/>
  <c r="A31" i="11"/>
  <c r="A32" i="11"/>
  <c r="A24" i="11"/>
  <c r="AL11" i="4"/>
  <c r="AO11" i="4"/>
  <c r="AP11" i="4" s="1"/>
  <c r="O7" i="13"/>
  <c r="M7" i="13" s="1"/>
  <c r="K7" i="13" s="1"/>
  <c r="I7" i="13" s="1"/>
  <c r="Q87" i="13"/>
  <c r="I87" i="14" s="1"/>
  <c r="Q91" i="13"/>
  <c r="I91" i="14" s="1"/>
  <c r="Q88" i="13"/>
  <c r="I88" i="14" s="1"/>
  <c r="Q97" i="13"/>
  <c r="I92" i="14" s="1"/>
  <c r="Q89" i="13"/>
  <c r="I89" i="14" s="1"/>
  <c r="Q98" i="13"/>
  <c r="I93" i="14" s="1"/>
  <c r="Q90" i="13"/>
  <c r="I90" i="14" s="1"/>
  <c r="Q99" i="13"/>
  <c r="I94" i="14" s="1"/>
  <c r="E40" i="13"/>
  <c r="G40" i="13"/>
  <c r="C40" i="13" s="1"/>
  <c r="E73" i="13"/>
  <c r="G73" i="13"/>
  <c r="C73" i="13" s="1"/>
  <c r="E81" i="13"/>
  <c r="G81" i="13"/>
  <c r="C81" i="13" s="1"/>
  <c r="AF12" i="1"/>
  <c r="AO14" i="6"/>
  <c r="E55" i="13"/>
  <c r="G55" i="13"/>
  <c r="C55" i="13" s="1"/>
  <c r="A19" i="1"/>
  <c r="A12" i="1"/>
  <c r="A10" i="1"/>
  <c r="A14" i="1"/>
  <c r="A13" i="1"/>
  <c r="E10" i="8"/>
  <c r="F10" i="1"/>
  <c r="Q95" i="13"/>
  <c r="Q94" i="13"/>
  <c r="Q96" i="13"/>
  <c r="Q93" i="13"/>
  <c r="Q92" i="13"/>
  <c r="O6" i="13"/>
  <c r="E10" i="13"/>
  <c r="G10" i="13"/>
  <c r="C10" i="13" s="1"/>
  <c r="E14" i="13"/>
  <c r="G14" i="13"/>
  <c r="C14" i="13" s="1"/>
  <c r="E43" i="13"/>
  <c r="G43" i="13"/>
  <c r="C43" i="13" s="1"/>
  <c r="G47" i="13"/>
  <c r="C47" i="13" s="1"/>
  <c r="E47" i="13"/>
  <c r="E51" i="13"/>
  <c r="G51" i="13"/>
  <c r="C51" i="13" s="1"/>
  <c r="E80" i="13"/>
  <c r="G80" i="13"/>
  <c r="C80" i="13" s="1"/>
  <c r="AH11" i="1"/>
  <c r="D10" i="8"/>
  <c r="H10" i="4"/>
  <c r="E45" i="13"/>
  <c r="G45" i="13"/>
  <c r="C45" i="13" s="1"/>
  <c r="G53" i="13"/>
  <c r="C53" i="13" s="1"/>
  <c r="E53" i="13"/>
  <c r="E78" i="13"/>
  <c r="G78" i="13"/>
  <c r="C78" i="13" s="1"/>
  <c r="AN10" i="120"/>
  <c r="C10" i="120"/>
  <c r="C78" i="120"/>
  <c r="D78" i="120" s="1"/>
  <c r="AO78" i="120"/>
  <c r="E12" i="13"/>
  <c r="G12" i="13"/>
  <c r="C12" i="13" s="1"/>
  <c r="E42" i="13"/>
  <c r="G42" i="13"/>
  <c r="C42" i="13" s="1"/>
  <c r="C70" i="120"/>
  <c r="D70" i="120" s="1"/>
  <c r="AO70" i="120"/>
  <c r="C72" i="120"/>
  <c r="D72" i="120" s="1"/>
  <c r="AO72" i="120"/>
  <c r="E48" i="13"/>
  <c r="G48" i="13"/>
  <c r="C48" i="13" s="1"/>
  <c r="E59" i="13"/>
  <c r="G59" i="13"/>
  <c r="C59" i="13" s="1"/>
  <c r="G9" i="13"/>
  <c r="C9" i="13" s="1"/>
  <c r="E9" i="13"/>
  <c r="E13" i="13"/>
  <c r="G13" i="13"/>
  <c r="C13" i="13" s="1"/>
  <c r="E46" i="13"/>
  <c r="G46" i="13"/>
  <c r="C46" i="13" s="1"/>
  <c r="E50" i="13"/>
  <c r="G50" i="13"/>
  <c r="C50" i="13" s="1"/>
  <c r="E54" i="13"/>
  <c r="G54" i="13"/>
  <c r="C54" i="13" s="1"/>
  <c r="E75" i="13"/>
  <c r="G75" i="13"/>
  <c r="C75" i="13" s="1"/>
  <c r="E83" i="13"/>
  <c r="G83" i="13"/>
  <c r="C83" i="13" s="1"/>
  <c r="E12" i="6"/>
  <c r="E58" i="13"/>
  <c r="G58" i="13"/>
  <c r="C58" i="13" s="1"/>
  <c r="G63" i="13"/>
  <c r="C63" i="13" s="1"/>
  <c r="E63" i="13"/>
  <c r="E65" i="13"/>
  <c r="G65" i="13"/>
  <c r="C65" i="13" s="1"/>
  <c r="E69" i="13"/>
  <c r="G69" i="13"/>
  <c r="C69" i="13" s="1"/>
  <c r="E11" i="13"/>
  <c r="G11" i="13"/>
  <c r="C11" i="13" s="1"/>
  <c r="E44" i="13"/>
  <c r="G44" i="13"/>
  <c r="C44" i="13" s="1"/>
  <c r="G52" i="13"/>
  <c r="C52" i="13" s="1"/>
  <c r="E52" i="13"/>
  <c r="E77" i="13"/>
  <c r="G77" i="13"/>
  <c r="C77" i="13" s="1"/>
  <c r="H10" i="1"/>
  <c r="AT7" i="6"/>
  <c r="E11" i="4"/>
  <c r="G57" i="13"/>
  <c r="C57" i="13" s="1"/>
  <c r="E57" i="13"/>
  <c r="E61" i="13"/>
  <c r="G61" i="13"/>
  <c r="C61" i="13" s="1"/>
  <c r="E66" i="13"/>
  <c r="G66" i="13"/>
  <c r="C66" i="13" s="1"/>
  <c r="E71" i="13"/>
  <c r="G71" i="13"/>
  <c r="C71" i="13" s="1"/>
  <c r="E8" i="13"/>
  <c r="G8" i="13"/>
  <c r="C8" i="13" s="1"/>
  <c r="G41" i="13"/>
  <c r="C41" i="13" s="1"/>
  <c r="E41" i="13"/>
  <c r="G49" i="13"/>
  <c r="C49" i="13" s="1"/>
  <c r="E49" i="13"/>
  <c r="E74" i="13"/>
  <c r="G74" i="13"/>
  <c r="C74" i="13" s="1"/>
  <c r="E82" i="13"/>
  <c r="G82" i="13"/>
  <c r="C82" i="13" s="1"/>
  <c r="E67" i="13"/>
  <c r="G67" i="13"/>
  <c r="C67" i="13" s="1"/>
  <c r="C11" i="6"/>
  <c r="E56" i="13"/>
  <c r="G56" i="13"/>
  <c r="C56" i="13" s="1"/>
  <c r="E64" i="13"/>
  <c r="G64" i="13"/>
  <c r="C64" i="13" s="1"/>
  <c r="E72" i="13"/>
  <c r="G72" i="13"/>
  <c r="C72" i="13" s="1"/>
  <c r="AC11" i="1"/>
  <c r="AH12" i="1"/>
  <c r="E60" i="13"/>
  <c r="G60" i="13"/>
  <c r="C60" i="13" s="1"/>
  <c r="G68" i="13"/>
  <c r="C68" i="13" s="1"/>
  <c r="E68" i="13"/>
  <c r="E62" i="13"/>
  <c r="G62" i="13"/>
  <c r="C62" i="13" s="1"/>
  <c r="E70" i="13"/>
  <c r="G70" i="13"/>
  <c r="C70" i="13" s="1"/>
  <c r="E19" i="13"/>
  <c r="G19" i="13"/>
  <c r="C19" i="13" s="1"/>
  <c r="E23" i="13"/>
  <c r="G23" i="13"/>
  <c r="C23" i="13" s="1"/>
  <c r="E27" i="13"/>
  <c r="G27" i="13"/>
  <c r="C27" i="13" s="1"/>
  <c r="G31" i="13"/>
  <c r="C31" i="13" s="1"/>
  <c r="E31" i="13"/>
  <c r="E35" i="13"/>
  <c r="G35" i="13"/>
  <c r="C35" i="13" s="1"/>
  <c r="E39" i="13"/>
  <c r="G39" i="13"/>
  <c r="C39" i="13" s="1"/>
  <c r="E18" i="13"/>
  <c r="G18" i="13"/>
  <c r="C18" i="13" s="1"/>
  <c r="E22" i="13"/>
  <c r="G22" i="13"/>
  <c r="C22" i="13" s="1"/>
  <c r="E26" i="13"/>
  <c r="G26" i="13"/>
  <c r="C26" i="13" s="1"/>
  <c r="E30" i="13"/>
  <c r="G30" i="13"/>
  <c r="C30" i="13" s="1"/>
  <c r="E34" i="13"/>
  <c r="G34" i="13"/>
  <c r="C34" i="13" s="1"/>
  <c r="E38" i="13"/>
  <c r="G38" i="13"/>
  <c r="C38" i="13" s="1"/>
  <c r="E20" i="13"/>
  <c r="G16" i="13"/>
  <c r="C16" i="13" s="1"/>
  <c r="E16" i="13"/>
  <c r="G17" i="13"/>
  <c r="C17" i="13" s="1"/>
  <c r="E17" i="13"/>
  <c r="E21" i="13"/>
  <c r="G21" i="13"/>
  <c r="C21" i="13" s="1"/>
  <c r="E29" i="13"/>
  <c r="G29" i="13"/>
  <c r="C29" i="13" s="1"/>
  <c r="E33" i="13"/>
  <c r="G33" i="13"/>
  <c r="C33" i="13" s="1"/>
  <c r="E37" i="13"/>
  <c r="G37" i="13"/>
  <c r="C37" i="13" s="1"/>
  <c r="E25" i="13"/>
  <c r="E24" i="13"/>
  <c r="G24" i="13"/>
  <c r="C24" i="13" s="1"/>
  <c r="E28" i="13"/>
  <c r="G28" i="13"/>
  <c r="C28" i="13" s="1"/>
  <c r="E32" i="13"/>
  <c r="G32" i="13"/>
  <c r="C32" i="13" s="1"/>
  <c r="A17" i="1" l="1"/>
  <c r="A20" i="1"/>
  <c r="A15" i="1"/>
  <c r="A18" i="1"/>
  <c r="A16" i="1"/>
  <c r="G10" i="4"/>
  <c r="AU13" i="5"/>
  <c r="B8" i="1"/>
  <c r="CE7" i="1" s="1"/>
  <c r="AH10" i="8" s="1"/>
  <c r="A21" i="1"/>
  <c r="C13" i="6"/>
  <c r="D13" i="6" s="1"/>
  <c r="AP18" i="120"/>
  <c r="AP16" i="120"/>
  <c r="AP17" i="120"/>
  <c r="C14" i="6"/>
  <c r="D14" i="6" s="1"/>
  <c r="AI13" i="120"/>
  <c r="C12" i="1"/>
  <c r="H12" i="1" s="1"/>
  <c r="N12" i="8" s="1"/>
  <c r="E11" i="120"/>
  <c r="D11" i="120"/>
  <c r="F11" i="4"/>
  <c r="G11" i="4" s="1"/>
  <c r="AE12" i="1"/>
  <c r="F13" i="120"/>
  <c r="AN13" i="120" s="1"/>
  <c r="AR13" i="120"/>
  <c r="BY13" i="1"/>
  <c r="CK12" i="1"/>
  <c r="CR11" i="1" s="1"/>
  <c r="CS11" i="1" s="1"/>
  <c r="BZ12" i="1"/>
  <c r="BW12" i="1"/>
  <c r="F14" i="120"/>
  <c r="W22" i="11"/>
  <c r="L10" i="8"/>
  <c r="Y10" i="8"/>
  <c r="Y22" i="11"/>
  <c r="AE22" i="11" s="1"/>
  <c r="AA10" i="8"/>
  <c r="Y23" i="11"/>
  <c r="AE23" i="11" s="1"/>
  <c r="AA11" i="8"/>
  <c r="D12" i="4"/>
  <c r="F11" i="5"/>
  <c r="S12" i="5"/>
  <c r="AO12" i="5"/>
  <c r="T13" i="5"/>
  <c r="AP13" i="5"/>
  <c r="S13" i="5"/>
  <c r="AT12" i="5"/>
  <c r="C12" i="5"/>
  <c r="D12" i="5" s="1"/>
  <c r="S13" i="6"/>
  <c r="AI13" i="6"/>
  <c r="BX17" i="1"/>
  <c r="C11" i="8"/>
  <c r="CI11" i="1"/>
  <c r="CJ11" i="1" s="1"/>
  <c r="CP10" i="1" s="1"/>
  <c r="CQ10" i="1" s="1"/>
  <c r="AV12" i="5"/>
  <c r="H11" i="4"/>
  <c r="O11" i="8" s="1"/>
  <c r="D11" i="8"/>
  <c r="AJ11" i="4"/>
  <c r="AK11" i="4" s="1"/>
  <c r="AQ10" i="4" s="1"/>
  <c r="AR10" i="4" s="1"/>
  <c r="D12" i="6"/>
  <c r="G12" i="6" s="1"/>
  <c r="E13" i="6"/>
  <c r="AH12" i="4"/>
  <c r="M12" i="4"/>
  <c r="X23" i="11"/>
  <c r="AD23" i="11" s="1"/>
  <c r="Z11" i="8"/>
  <c r="AJ14" i="120"/>
  <c r="H14" i="120"/>
  <c r="P22" i="5"/>
  <c r="V15" i="5"/>
  <c r="AR15" i="5"/>
  <c r="C12" i="120"/>
  <c r="AQ14" i="120"/>
  <c r="U12" i="5"/>
  <c r="E13" i="5"/>
  <c r="AQ12" i="5"/>
  <c r="CC12" i="1"/>
  <c r="E12" i="5"/>
  <c r="J12" i="8" s="1"/>
  <c r="D13" i="4"/>
  <c r="Y12" i="1"/>
  <c r="E11" i="8"/>
  <c r="H11" i="5"/>
  <c r="P11" i="8" s="1"/>
  <c r="G11" i="5"/>
  <c r="AC12" i="1"/>
  <c r="BV12" i="1" s="1"/>
  <c r="AB12" i="1"/>
  <c r="CD12" i="1"/>
  <c r="AA11" i="1"/>
  <c r="AG11" i="1"/>
  <c r="AD11" i="1"/>
  <c r="D11" i="1"/>
  <c r="BV11" i="1"/>
  <c r="E12" i="4"/>
  <c r="AF12" i="4"/>
  <c r="O10" i="8"/>
  <c r="H10" i="8"/>
  <c r="G10" i="1"/>
  <c r="E7" i="13"/>
  <c r="G7" i="13"/>
  <c r="C7" i="13" s="1"/>
  <c r="Z12" i="1"/>
  <c r="CB16" i="1"/>
  <c r="N10" i="8"/>
  <c r="E12" i="1"/>
  <c r="D11" i="6"/>
  <c r="F11" i="6"/>
  <c r="E14" i="6"/>
  <c r="T13" i="6"/>
  <c r="AJ13" i="6"/>
  <c r="H12" i="4"/>
  <c r="O12" i="8" s="1"/>
  <c r="D12" i="8"/>
  <c r="AJ12" i="4"/>
  <c r="AI14" i="6"/>
  <c r="F11" i="1"/>
  <c r="E11" i="1"/>
  <c r="AO15" i="6"/>
  <c r="AL12" i="4"/>
  <c r="AQ11" i="4"/>
  <c r="AR11" i="4" s="1"/>
  <c r="A20" i="8"/>
  <c r="A12" i="8"/>
  <c r="A19" i="8"/>
  <c r="A10" i="8"/>
  <c r="A16" i="8"/>
  <c r="A21" i="8"/>
  <c r="A13" i="8"/>
  <c r="B6" i="8"/>
  <c r="A17" i="8"/>
  <c r="A15" i="8"/>
  <c r="A18" i="8"/>
  <c r="A14" i="8"/>
  <c r="A11" i="8"/>
  <c r="P10" i="8"/>
  <c r="F12" i="6"/>
  <c r="K12" i="8"/>
  <c r="AO13" i="5"/>
  <c r="K22" i="11"/>
  <c r="AC10" i="8"/>
  <c r="L22" i="11"/>
  <c r="R22" i="11" s="1"/>
  <c r="AD10" i="8"/>
  <c r="AF13" i="1"/>
  <c r="A11" i="6"/>
  <c r="A15" i="6"/>
  <c r="A19" i="6"/>
  <c r="A12" i="6"/>
  <c r="A16" i="6"/>
  <c r="A20" i="6"/>
  <c r="A10" i="6"/>
  <c r="A14" i="6"/>
  <c r="A18" i="6"/>
  <c r="A21" i="6"/>
  <c r="A17" i="6"/>
  <c r="AY7" i="6"/>
  <c r="AH13" i="8" s="1"/>
  <c r="B8" i="6"/>
  <c r="A13" i="6"/>
  <c r="D10" i="6"/>
  <c r="O95" i="13"/>
  <c r="O92" i="13"/>
  <c r="O96" i="13"/>
  <c r="O93" i="13"/>
  <c r="O94" i="13"/>
  <c r="M6" i="13"/>
  <c r="O90" i="13"/>
  <c r="D90" i="14" s="1"/>
  <c r="O99" i="13"/>
  <c r="D94" i="14" s="1"/>
  <c r="O89" i="13"/>
  <c r="D89" i="14" s="1"/>
  <c r="O98" i="13"/>
  <c r="D93" i="14" s="1"/>
  <c r="O88" i="13"/>
  <c r="D88" i="14" s="1"/>
  <c r="O97" i="13"/>
  <c r="D92" i="14" s="1"/>
  <c r="O87" i="13"/>
  <c r="D87" i="14" s="1"/>
  <c r="O91" i="13"/>
  <c r="D91" i="14" s="1"/>
  <c r="A11" i="5"/>
  <c r="A15" i="5"/>
  <c r="A19" i="5"/>
  <c r="A12" i="5"/>
  <c r="A16" i="5"/>
  <c r="A20" i="5"/>
  <c r="A10" i="5"/>
  <c r="A14" i="5"/>
  <c r="A18" i="5"/>
  <c r="A13" i="5"/>
  <c r="B8" i="5"/>
  <c r="A17" i="5"/>
  <c r="A21" i="5"/>
  <c r="AX7" i="5"/>
  <c r="AH12" i="8" s="1"/>
  <c r="C7" i="118"/>
  <c r="A16" i="118"/>
  <c r="A13" i="118"/>
  <c r="A21" i="118"/>
  <c r="A14" i="118"/>
  <c r="A11" i="118"/>
  <c r="A19" i="118"/>
  <c r="A18" i="118"/>
  <c r="A20" i="118"/>
  <c r="A15" i="118"/>
  <c r="A12" i="118"/>
  <c r="A17" i="118"/>
  <c r="A10" i="118"/>
  <c r="A11" i="4"/>
  <c r="A15" i="4"/>
  <c r="A19" i="4"/>
  <c r="A12" i="4"/>
  <c r="A16" i="4"/>
  <c r="A20" i="4"/>
  <c r="A10" i="4"/>
  <c r="A14" i="4"/>
  <c r="A18" i="4"/>
  <c r="A21" i="4"/>
  <c r="A13" i="4"/>
  <c r="B8" i="4"/>
  <c r="AH7" i="4"/>
  <c r="AH11" i="8" s="1"/>
  <c r="A17" i="4"/>
  <c r="CA17" i="1"/>
  <c r="AN14" i="120" l="1"/>
  <c r="C14" i="120"/>
  <c r="F13" i="6"/>
  <c r="AU15" i="5"/>
  <c r="AP20" i="120"/>
  <c r="K13" i="8"/>
  <c r="AA13" i="8" s="1"/>
  <c r="C12" i="8"/>
  <c r="C12" i="118" s="1"/>
  <c r="CI12" i="1"/>
  <c r="CJ12" i="1" s="1"/>
  <c r="CR10" i="1" s="1"/>
  <c r="CS10" i="1" s="1"/>
  <c r="S14" i="6"/>
  <c r="AN14" i="6"/>
  <c r="AB13" i="1"/>
  <c r="D14" i="4"/>
  <c r="C13" i="120"/>
  <c r="E13" i="120" s="1"/>
  <c r="I11" i="8"/>
  <c r="W23" i="11" s="1"/>
  <c r="F15" i="120"/>
  <c r="AN15" i="120" s="1"/>
  <c r="AI15" i="120"/>
  <c r="BZ13" i="1"/>
  <c r="BY14" i="1"/>
  <c r="Y13" i="1"/>
  <c r="Z22" i="11"/>
  <c r="AF22" i="11" s="1"/>
  <c r="AC22" i="11"/>
  <c r="BW13" i="1"/>
  <c r="AH13" i="1"/>
  <c r="E13" i="1" s="1"/>
  <c r="CK13" i="1"/>
  <c r="CT11" i="1" s="1"/>
  <c r="CU11" i="1" s="1"/>
  <c r="AR14" i="120"/>
  <c r="G13" i="6"/>
  <c r="AE13" i="1"/>
  <c r="F12" i="4"/>
  <c r="I12" i="8" s="1"/>
  <c r="F12" i="8"/>
  <c r="M24" i="11" s="1"/>
  <c r="S24" i="11" s="1"/>
  <c r="F12" i="5"/>
  <c r="F12" i="1"/>
  <c r="G12" i="1" s="1"/>
  <c r="AG13" i="4"/>
  <c r="AK12" i="4"/>
  <c r="AS10" i="4" s="1"/>
  <c r="AT10" i="4" s="1"/>
  <c r="AP21" i="120"/>
  <c r="AD11" i="8"/>
  <c r="L23" i="11"/>
  <c r="R23" i="11" s="1"/>
  <c r="AQ15" i="120"/>
  <c r="V16" i="5"/>
  <c r="AR16" i="5"/>
  <c r="AH13" i="4"/>
  <c r="C13" i="4"/>
  <c r="K23" i="11"/>
  <c r="Q23" i="11" s="1"/>
  <c r="AC11" i="8"/>
  <c r="AV13" i="5"/>
  <c r="E12" i="8"/>
  <c r="H12" i="5"/>
  <c r="P12" i="8" s="1"/>
  <c r="H12" i="6"/>
  <c r="Q12" i="8" s="1"/>
  <c r="G12" i="5"/>
  <c r="E14" i="5"/>
  <c r="AQ13" i="5"/>
  <c r="U13" i="5"/>
  <c r="D12" i="120"/>
  <c r="E12" i="120"/>
  <c r="H15" i="120"/>
  <c r="AJ15" i="120"/>
  <c r="BX18" i="1"/>
  <c r="T14" i="5"/>
  <c r="AP14" i="5"/>
  <c r="AU16" i="5"/>
  <c r="AO14" i="120"/>
  <c r="J23" i="11"/>
  <c r="P23" i="11" s="1"/>
  <c r="C11" i="118"/>
  <c r="AD11" i="118" s="1"/>
  <c r="AB11" i="8"/>
  <c r="AT13" i="5"/>
  <c r="C13" i="5"/>
  <c r="D13" i="5" s="1"/>
  <c r="G13" i="5" s="1"/>
  <c r="S14" i="5"/>
  <c r="M13" i="4"/>
  <c r="CD13" i="1"/>
  <c r="AC13" i="1"/>
  <c r="BV13" i="1" s="1"/>
  <c r="CC13" i="1"/>
  <c r="C13" i="1"/>
  <c r="H11" i="8"/>
  <c r="G11" i="1"/>
  <c r="AG12" i="1"/>
  <c r="G8" i="118"/>
  <c r="BB9" i="118" s="1"/>
  <c r="F8" i="118"/>
  <c r="AV9" i="118" s="1"/>
  <c r="C8" i="118"/>
  <c r="AD9" i="118" s="1"/>
  <c r="D8" i="118"/>
  <c r="AJ9" i="118" s="1"/>
  <c r="E8" i="118"/>
  <c r="AP9" i="118" s="1"/>
  <c r="CA18" i="1"/>
  <c r="F13" i="8"/>
  <c r="H13" i="6"/>
  <c r="Q13" i="8" s="1"/>
  <c r="Q22" i="11"/>
  <c r="AO14" i="5"/>
  <c r="X24" i="11"/>
  <c r="AD24" i="11" s="1"/>
  <c r="Z12" i="8"/>
  <c r="E15" i="6"/>
  <c r="T14" i="6"/>
  <c r="AJ14" i="6"/>
  <c r="F14" i="8"/>
  <c r="H14" i="6"/>
  <c r="Q14" i="8" s="1"/>
  <c r="CB17" i="1"/>
  <c r="AS11" i="4"/>
  <c r="AT11" i="4" s="1"/>
  <c r="AL13" i="4"/>
  <c r="M93" i="13"/>
  <c r="M92" i="13"/>
  <c r="M94" i="13"/>
  <c r="M96" i="13"/>
  <c r="M95" i="13"/>
  <c r="M87" i="13"/>
  <c r="I76" i="14" s="1"/>
  <c r="M89" i="13"/>
  <c r="I78" i="14" s="1"/>
  <c r="M91" i="13"/>
  <c r="I80" i="14" s="1"/>
  <c r="M98" i="13"/>
  <c r="I82" i="14" s="1"/>
  <c r="M88" i="13"/>
  <c r="I77" i="14" s="1"/>
  <c r="M90" i="13"/>
  <c r="I79" i="14" s="1"/>
  <c r="M97" i="13"/>
  <c r="I81" i="14" s="1"/>
  <c r="M99" i="13"/>
  <c r="I83" i="14" s="1"/>
  <c r="K6" i="13"/>
  <c r="AF14" i="1"/>
  <c r="K14" i="8"/>
  <c r="G14" i="6"/>
  <c r="F14" i="6"/>
  <c r="H11" i="6"/>
  <c r="Q11" i="8" s="1"/>
  <c r="R11" i="8" s="1"/>
  <c r="S11" i="8" s="1"/>
  <c r="F11" i="118" s="1"/>
  <c r="AV11" i="118" s="1"/>
  <c r="F11" i="8"/>
  <c r="G11" i="6"/>
  <c r="Z13" i="1"/>
  <c r="V22" i="11"/>
  <c r="X10" i="8"/>
  <c r="M10" i="8"/>
  <c r="E13" i="4"/>
  <c r="AF13" i="4"/>
  <c r="AA12" i="1"/>
  <c r="BU12" i="1"/>
  <c r="AD12" i="1"/>
  <c r="D12" i="1"/>
  <c r="F10" i="8"/>
  <c r="H10" i="6"/>
  <c r="G10" i="6"/>
  <c r="J13" i="8"/>
  <c r="Y24" i="11"/>
  <c r="AE24" i="11" s="1"/>
  <c r="AA12" i="8"/>
  <c r="AO16" i="6"/>
  <c r="AI15" i="6"/>
  <c r="K24" i="11"/>
  <c r="AC12" i="8"/>
  <c r="Y25" i="11" l="1"/>
  <c r="AE25" i="11" s="1"/>
  <c r="Y11" i="8"/>
  <c r="AB12" i="8"/>
  <c r="J24" i="11"/>
  <c r="P24" i="11" s="1"/>
  <c r="AG14" i="4"/>
  <c r="G12" i="4"/>
  <c r="AN15" i="6"/>
  <c r="C15" i="6"/>
  <c r="F15" i="6" s="1"/>
  <c r="S15" i="6"/>
  <c r="Y14" i="1"/>
  <c r="D13" i="120"/>
  <c r="E13" i="8"/>
  <c r="L25" i="11" s="1"/>
  <c r="R25" i="11" s="1"/>
  <c r="F13" i="5"/>
  <c r="L11" i="8"/>
  <c r="M11" i="8" s="1"/>
  <c r="E11" i="118" s="1"/>
  <c r="AP11" i="118" s="1"/>
  <c r="AB14" i="1"/>
  <c r="AE14" i="1"/>
  <c r="H12" i="8"/>
  <c r="V24" i="11" s="1"/>
  <c r="BZ14" i="1"/>
  <c r="CK14" i="1"/>
  <c r="CV11" i="1" s="1"/>
  <c r="CW11" i="1" s="1"/>
  <c r="BY15" i="1"/>
  <c r="R12" i="8"/>
  <c r="S12" i="8" s="1"/>
  <c r="F12" i="118" s="1"/>
  <c r="AV12" i="118" s="1"/>
  <c r="AR15" i="120"/>
  <c r="AH14" i="1"/>
  <c r="E14" i="1" s="1"/>
  <c r="BW14" i="1"/>
  <c r="F16" i="120"/>
  <c r="AN16" i="120" s="1"/>
  <c r="AI16" i="120"/>
  <c r="G12" i="8"/>
  <c r="D12" i="118" s="1"/>
  <c r="AJ12" i="118" s="1"/>
  <c r="AE12" i="8"/>
  <c r="H13" i="5"/>
  <c r="P13" i="8" s="1"/>
  <c r="AD12" i="8"/>
  <c r="L24" i="11"/>
  <c r="R24" i="11" s="1"/>
  <c r="C13" i="8"/>
  <c r="CI13" i="1"/>
  <c r="CJ13" i="1" s="1"/>
  <c r="CT10" i="1" s="1"/>
  <c r="CU10" i="1" s="1"/>
  <c r="H13" i="1"/>
  <c r="N13" i="8" s="1"/>
  <c r="AC14" i="1"/>
  <c r="BV14" i="1" s="1"/>
  <c r="CD14" i="1"/>
  <c r="AU17" i="5"/>
  <c r="H16" i="120"/>
  <c r="AJ16" i="120"/>
  <c r="C14" i="1"/>
  <c r="AV14" i="5"/>
  <c r="D13" i="8"/>
  <c r="AJ13" i="4"/>
  <c r="AK13" i="4" s="1"/>
  <c r="AU10" i="4" s="1"/>
  <c r="AV10" i="4" s="1"/>
  <c r="H13" i="4"/>
  <c r="O13" i="8" s="1"/>
  <c r="CC14" i="1"/>
  <c r="E14" i="120"/>
  <c r="D14" i="120"/>
  <c r="BX19" i="1"/>
  <c r="E15" i="5"/>
  <c r="U14" i="5"/>
  <c r="AQ14" i="5"/>
  <c r="AQ16" i="120"/>
  <c r="AP22" i="120"/>
  <c r="C14" i="5"/>
  <c r="D14" i="5" s="1"/>
  <c r="G14" i="5" s="1"/>
  <c r="AT14" i="5"/>
  <c r="S15" i="5"/>
  <c r="AP15" i="5"/>
  <c r="T15" i="5"/>
  <c r="AO15" i="120"/>
  <c r="C15" i="120"/>
  <c r="C14" i="4"/>
  <c r="M14" i="4"/>
  <c r="AH14" i="4"/>
  <c r="AI16" i="6"/>
  <c r="S16" i="6"/>
  <c r="M22" i="11"/>
  <c r="AE10" i="8"/>
  <c r="G10" i="8"/>
  <c r="AD12" i="118"/>
  <c r="E14" i="4"/>
  <c r="F14" i="4" s="1"/>
  <c r="AF14" i="4"/>
  <c r="E10" i="118"/>
  <c r="AA13" i="1"/>
  <c r="D13" i="1"/>
  <c r="BU13" i="1"/>
  <c r="AD13" i="1"/>
  <c r="F13" i="1"/>
  <c r="M23" i="11"/>
  <c r="G11" i="8"/>
  <c r="D11" i="118" s="1"/>
  <c r="AJ11" i="118" s="1"/>
  <c r="AE11" i="8"/>
  <c r="K95" i="13"/>
  <c r="K94" i="13"/>
  <c r="K92" i="13"/>
  <c r="K96" i="13"/>
  <c r="I6" i="13"/>
  <c r="K93" i="13"/>
  <c r="K88" i="13"/>
  <c r="D77" i="14" s="1"/>
  <c r="K90" i="13"/>
  <c r="D79" i="14" s="1"/>
  <c r="K97" i="13"/>
  <c r="D81" i="14" s="1"/>
  <c r="K99" i="13"/>
  <c r="D83" i="14" s="1"/>
  <c r="K87" i="13"/>
  <c r="D76" i="14" s="1"/>
  <c r="K89" i="13"/>
  <c r="D78" i="14" s="1"/>
  <c r="K91" i="13"/>
  <c r="D80" i="14" s="1"/>
  <c r="K98" i="13"/>
  <c r="D82" i="14" s="1"/>
  <c r="Z23" i="11"/>
  <c r="AF23" i="11" s="1"/>
  <c r="AC23" i="11"/>
  <c r="K15" i="8"/>
  <c r="X25" i="11"/>
  <c r="AD25" i="11" s="1"/>
  <c r="Z13" i="8"/>
  <c r="Q10" i="8"/>
  <c r="AB22" i="11"/>
  <c r="AA22" i="11"/>
  <c r="AG22" i="11" s="1"/>
  <c r="W24" i="11"/>
  <c r="L12" i="8"/>
  <c r="Y12" i="8"/>
  <c r="AU11" i="4"/>
  <c r="AV11" i="4" s="1"/>
  <c r="AL14" i="4"/>
  <c r="J14" i="8"/>
  <c r="CA19" i="1"/>
  <c r="CB18" i="1"/>
  <c r="AO15" i="5"/>
  <c r="C16" i="6"/>
  <c r="D16" i="6" s="1"/>
  <c r="AN16" i="6"/>
  <c r="AO17" i="6"/>
  <c r="Z14" i="1"/>
  <c r="Y26" i="11"/>
  <c r="AE26" i="11" s="1"/>
  <c r="AA14" i="8"/>
  <c r="AG13" i="1"/>
  <c r="M25" i="11"/>
  <c r="S25" i="11" s="1"/>
  <c r="AE13" i="8"/>
  <c r="Q24" i="11"/>
  <c r="AF15" i="1"/>
  <c r="F13" i="4"/>
  <c r="M26" i="11"/>
  <c r="S26" i="11" s="1"/>
  <c r="AE14" i="8"/>
  <c r="AJ15" i="6"/>
  <c r="T15" i="6"/>
  <c r="V23" i="11"/>
  <c r="X11" i="8"/>
  <c r="AG15" i="4" l="1"/>
  <c r="X12" i="8"/>
  <c r="N24" i="11"/>
  <c r="T24" i="11" s="1"/>
  <c r="M12" i="8"/>
  <c r="E12" i="118" s="1"/>
  <c r="AP12" i="118" s="1"/>
  <c r="D15" i="6"/>
  <c r="G15" i="6" s="1"/>
  <c r="O24" i="11"/>
  <c r="U24" i="11" s="1"/>
  <c r="G12" i="118" s="1"/>
  <c r="BB12" i="118" s="1"/>
  <c r="D15" i="4"/>
  <c r="AD13" i="8"/>
  <c r="F14" i="5"/>
  <c r="AE15" i="1"/>
  <c r="AH15" i="1"/>
  <c r="E15" i="1" s="1"/>
  <c r="BW15" i="1"/>
  <c r="F17" i="120"/>
  <c r="AN17" i="120" s="1"/>
  <c r="AI17" i="120"/>
  <c r="CK15" i="1"/>
  <c r="CX11" i="1" s="1"/>
  <c r="CY11" i="1" s="1"/>
  <c r="AR16" i="120"/>
  <c r="BY16" i="1"/>
  <c r="BZ15" i="1"/>
  <c r="AP23" i="120"/>
  <c r="AV15" i="5"/>
  <c r="H17" i="120"/>
  <c r="AJ17" i="120"/>
  <c r="C13" i="118"/>
  <c r="AD13" i="118" s="1"/>
  <c r="J25" i="11"/>
  <c r="P25" i="11" s="1"/>
  <c r="AB13" i="8"/>
  <c r="E15" i="120"/>
  <c r="D15" i="120"/>
  <c r="E14" i="8"/>
  <c r="H14" i="5"/>
  <c r="P14" i="8" s="1"/>
  <c r="BX20" i="1"/>
  <c r="AU18" i="5"/>
  <c r="T16" i="5"/>
  <c r="AP16" i="5"/>
  <c r="AQ17" i="120"/>
  <c r="U15" i="5"/>
  <c r="AQ15" i="5"/>
  <c r="AO16" i="120"/>
  <c r="C16" i="120"/>
  <c r="CD15" i="1"/>
  <c r="AB15" i="1"/>
  <c r="AC15" i="1"/>
  <c r="BV15" i="1" s="1"/>
  <c r="AH15" i="4"/>
  <c r="C15" i="4"/>
  <c r="M15" i="4"/>
  <c r="M16" i="4"/>
  <c r="C15" i="5"/>
  <c r="D15" i="5" s="1"/>
  <c r="G15" i="5" s="1"/>
  <c r="AT15" i="5"/>
  <c r="S16" i="5"/>
  <c r="D14" i="8"/>
  <c r="H14" i="4"/>
  <c r="O14" i="8" s="1"/>
  <c r="AJ14" i="4"/>
  <c r="AK14" i="4" s="1"/>
  <c r="AW10" i="4" s="1"/>
  <c r="AX10" i="4" s="1"/>
  <c r="CC15" i="1"/>
  <c r="Y15" i="1"/>
  <c r="C15" i="1"/>
  <c r="K25" i="11"/>
  <c r="Q25" i="11" s="1"/>
  <c r="AC13" i="8"/>
  <c r="G13" i="8"/>
  <c r="D13" i="118" s="1"/>
  <c r="AJ13" i="118" s="1"/>
  <c r="H14" i="1"/>
  <c r="N14" i="8" s="1"/>
  <c r="CI14" i="1"/>
  <c r="CJ14" i="1" s="1"/>
  <c r="CV10" i="1" s="1"/>
  <c r="CW10" i="1" s="1"/>
  <c r="C14" i="8"/>
  <c r="E17" i="6"/>
  <c r="AJ16" i="6"/>
  <c r="T16" i="6"/>
  <c r="D14" i="1"/>
  <c r="AA14" i="1"/>
  <c r="BU14" i="1"/>
  <c r="AD14" i="1"/>
  <c r="F14" i="1"/>
  <c r="AO18" i="6"/>
  <c r="F16" i="8"/>
  <c r="H16" i="6"/>
  <c r="Q16" i="8" s="1"/>
  <c r="AO16" i="5"/>
  <c r="CB19" i="1"/>
  <c r="CA21" i="1"/>
  <c r="CA20" i="1"/>
  <c r="W22" i="1"/>
  <c r="AL15" i="4"/>
  <c r="AW11" i="4"/>
  <c r="AX11" i="4" s="1"/>
  <c r="AG14" i="1"/>
  <c r="H13" i="8"/>
  <c r="G13" i="1"/>
  <c r="D10" i="118"/>
  <c r="AI17" i="6"/>
  <c r="S17" i="6"/>
  <c r="AB23" i="11"/>
  <c r="AA23" i="11"/>
  <c r="AG23" i="11" s="1"/>
  <c r="X26" i="11"/>
  <c r="AD26" i="11" s="1"/>
  <c r="Z14" i="8"/>
  <c r="E6" i="13"/>
  <c r="I94" i="13"/>
  <c r="I96" i="13"/>
  <c r="I93" i="13"/>
  <c r="I92" i="13"/>
  <c r="G6" i="13"/>
  <c r="I95" i="13"/>
  <c r="I87" i="13"/>
  <c r="I65" i="14" s="1"/>
  <c r="I89" i="13"/>
  <c r="I67" i="14" s="1"/>
  <c r="I91" i="13"/>
  <c r="I69" i="14" s="1"/>
  <c r="I98" i="13"/>
  <c r="I71" i="14" s="1"/>
  <c r="I90" i="13"/>
  <c r="I68" i="14" s="1"/>
  <c r="I99" i="13"/>
  <c r="I72" i="14" s="1"/>
  <c r="I97" i="13"/>
  <c r="I70" i="14" s="1"/>
  <c r="I88" i="13"/>
  <c r="I66" i="14" s="1"/>
  <c r="Y27" i="11"/>
  <c r="AE27" i="11" s="1"/>
  <c r="AA15" i="8"/>
  <c r="I14" i="8"/>
  <c r="G14" i="4"/>
  <c r="AP10" i="118"/>
  <c r="Z15" i="1"/>
  <c r="C17" i="6"/>
  <c r="AN17" i="6"/>
  <c r="D16" i="4"/>
  <c r="AG16" i="4"/>
  <c r="E15" i="4"/>
  <c r="AF15" i="4"/>
  <c r="AF16" i="1"/>
  <c r="R13" i="8"/>
  <c r="S13" i="8" s="1"/>
  <c r="F13" i="118" s="1"/>
  <c r="AV13" i="118" s="1"/>
  <c r="I13" i="8"/>
  <c r="G13" i="4"/>
  <c r="J15" i="8"/>
  <c r="AA24" i="11"/>
  <c r="AG24" i="11" s="1"/>
  <c r="AB24" i="11"/>
  <c r="Z24" i="11"/>
  <c r="AF24" i="11" s="1"/>
  <c r="AC24" i="11"/>
  <c r="R10" i="8"/>
  <c r="S23" i="11"/>
  <c r="O23" i="11"/>
  <c r="U23" i="11" s="1"/>
  <c r="G11" i="118" s="1"/>
  <c r="BB11" i="118" s="1"/>
  <c r="N23" i="11"/>
  <c r="T23" i="11" s="1"/>
  <c r="S22" i="11"/>
  <c r="N22" i="11"/>
  <c r="T22" i="11" s="1"/>
  <c r="O22" i="11"/>
  <c r="U22" i="11" s="1"/>
  <c r="G10" i="118" s="1"/>
  <c r="BB10" i="118" s="1"/>
  <c r="E16" i="6"/>
  <c r="F15" i="8" l="1"/>
  <c r="AE15" i="8" s="1"/>
  <c r="H15" i="6"/>
  <c r="Q15" i="8" s="1"/>
  <c r="F15" i="4"/>
  <c r="G15" i="4" s="1"/>
  <c r="R14" i="8"/>
  <c r="S14" i="8" s="1"/>
  <c r="F14" i="118" s="1"/>
  <c r="AV14" i="118" s="1"/>
  <c r="C16" i="1"/>
  <c r="CI16" i="1" s="1"/>
  <c r="BY17" i="1"/>
  <c r="CK16" i="1"/>
  <c r="F15" i="5"/>
  <c r="O25" i="11"/>
  <c r="U25" i="11" s="1"/>
  <c r="G13" i="118" s="1"/>
  <c r="BB13" i="118" s="1"/>
  <c r="AR17" i="120"/>
  <c r="AH16" i="1"/>
  <c r="E16" i="1" s="1"/>
  <c r="BW16" i="1"/>
  <c r="F18" i="120"/>
  <c r="AN18" i="120" s="1"/>
  <c r="AI18" i="120"/>
  <c r="AE16" i="1"/>
  <c r="BZ16" i="1"/>
  <c r="N25" i="11"/>
  <c r="T25" i="11" s="1"/>
  <c r="AJ15" i="4"/>
  <c r="AK15" i="4" s="1"/>
  <c r="AY10" i="4" s="1"/>
  <c r="AZ10" i="4" s="1"/>
  <c r="D15" i="8"/>
  <c r="H15" i="4"/>
  <c r="O15" i="8" s="1"/>
  <c r="AQ18" i="120"/>
  <c r="BX21" i="1"/>
  <c r="S22" i="1"/>
  <c r="AV16" i="5"/>
  <c r="C16" i="4"/>
  <c r="AH16" i="4"/>
  <c r="D16" i="120"/>
  <c r="E16" i="120"/>
  <c r="E17" i="5"/>
  <c r="AQ16" i="5"/>
  <c r="U16" i="5"/>
  <c r="L26" i="11"/>
  <c r="R26" i="11" s="1"/>
  <c r="AD14" i="8"/>
  <c r="H18" i="120"/>
  <c r="AJ18" i="120"/>
  <c r="AP24" i="120"/>
  <c r="AG15" i="1"/>
  <c r="E16" i="5"/>
  <c r="CI15" i="1"/>
  <c r="CJ15" i="1" s="1"/>
  <c r="CX10" i="1" s="1"/>
  <c r="CY10" i="1" s="1"/>
  <c r="C15" i="8"/>
  <c r="H15" i="1"/>
  <c r="N15" i="8" s="1"/>
  <c r="S17" i="5"/>
  <c r="AT16" i="5"/>
  <c r="C16" i="5"/>
  <c r="D16" i="5" s="1"/>
  <c r="AB16" i="1"/>
  <c r="AC16" i="1"/>
  <c r="BV16" i="1" s="1"/>
  <c r="CD16" i="1"/>
  <c r="AP17" i="5"/>
  <c r="T17" i="5"/>
  <c r="J26" i="11"/>
  <c r="AB14" i="8"/>
  <c r="C14" i="118"/>
  <c r="AD14" i="118" s="1"/>
  <c r="CC16" i="1"/>
  <c r="Y16" i="1"/>
  <c r="G14" i="8"/>
  <c r="D14" i="118" s="1"/>
  <c r="AJ14" i="118" s="1"/>
  <c r="K26" i="11"/>
  <c r="AC14" i="8"/>
  <c r="H15" i="5"/>
  <c r="P15" i="8" s="1"/>
  <c r="E15" i="8"/>
  <c r="AU19" i="5"/>
  <c r="AO17" i="120"/>
  <c r="C17" i="120"/>
  <c r="W26" i="11"/>
  <c r="Y14" i="8"/>
  <c r="L14" i="8"/>
  <c r="V25" i="11"/>
  <c r="X13" i="8"/>
  <c r="H14" i="8"/>
  <c r="G14" i="1"/>
  <c r="AF17" i="1"/>
  <c r="AJ10" i="118"/>
  <c r="M28" i="11"/>
  <c r="S28" i="11" s="1"/>
  <c r="AE16" i="8"/>
  <c r="S10" i="8"/>
  <c r="W25" i="11"/>
  <c r="L13" i="8"/>
  <c r="M13" i="8" s="1"/>
  <c r="Y13" i="8"/>
  <c r="D17" i="4"/>
  <c r="AG17" i="4"/>
  <c r="C18" i="6"/>
  <c r="D18" i="6" s="1"/>
  <c r="AN18" i="6"/>
  <c r="AA15" i="1"/>
  <c r="BU15" i="1"/>
  <c r="D15" i="1"/>
  <c r="F15" i="1"/>
  <c r="AD15" i="1"/>
  <c r="G93" i="13"/>
  <c r="G94" i="13"/>
  <c r="G95" i="13"/>
  <c r="G92" i="13"/>
  <c r="G96" i="13"/>
  <c r="C6" i="13"/>
  <c r="G88" i="13"/>
  <c r="D66" i="14" s="1"/>
  <c r="G90" i="13"/>
  <c r="D68" i="14" s="1"/>
  <c r="G97" i="13"/>
  <c r="D70" i="14" s="1"/>
  <c r="G99" i="13"/>
  <c r="D72" i="14" s="1"/>
  <c r="G89" i="13"/>
  <c r="D67" i="14" s="1"/>
  <c r="G98" i="13"/>
  <c r="D71" i="14" s="1"/>
  <c r="G87" i="13"/>
  <c r="D65" i="14" s="1"/>
  <c r="G91" i="13"/>
  <c r="D69" i="14" s="1"/>
  <c r="AI18" i="6"/>
  <c r="S18" i="6"/>
  <c r="X22" i="1"/>
  <c r="CB20" i="1"/>
  <c r="K16" i="8"/>
  <c r="F16" i="6"/>
  <c r="G16" i="6"/>
  <c r="X27" i="11"/>
  <c r="AD27" i="11" s="1"/>
  <c r="Z15" i="8"/>
  <c r="E16" i="4"/>
  <c r="F16" i="4" s="1"/>
  <c r="AF16" i="4"/>
  <c r="D17" i="6"/>
  <c r="G17" i="6" s="1"/>
  <c r="Z16" i="1"/>
  <c r="K17" i="8"/>
  <c r="F17" i="6"/>
  <c r="AL16" i="4"/>
  <c r="AY11" i="4"/>
  <c r="AZ11" i="4" s="1"/>
  <c r="AO17" i="5"/>
  <c r="AO19" i="6"/>
  <c r="E18" i="6"/>
  <c r="T17" i="6"/>
  <c r="AJ17" i="6"/>
  <c r="M27" i="11" l="1"/>
  <c r="S27" i="11" s="1"/>
  <c r="C16" i="8"/>
  <c r="AB16" i="8" s="1"/>
  <c r="I15" i="8"/>
  <c r="L15" i="8" s="1"/>
  <c r="H16" i="1"/>
  <c r="N16" i="8" s="1"/>
  <c r="AE17" i="1"/>
  <c r="F16" i="5"/>
  <c r="BW17" i="1"/>
  <c r="AH17" i="1"/>
  <c r="E17" i="1" s="1"/>
  <c r="BZ17" i="1"/>
  <c r="AI19" i="120"/>
  <c r="F19" i="120"/>
  <c r="AN19" i="120" s="1"/>
  <c r="AR18" i="120"/>
  <c r="CK17" i="1"/>
  <c r="DB11" i="1" s="1"/>
  <c r="DC11" i="1" s="1"/>
  <c r="CZ11" i="1"/>
  <c r="DA11" i="1" s="1"/>
  <c r="BY18" i="1"/>
  <c r="G16" i="5"/>
  <c r="CJ16" i="1"/>
  <c r="CZ10" i="1" s="1"/>
  <c r="DA10" i="1" s="1"/>
  <c r="J16" i="8"/>
  <c r="Z16" i="8" s="1"/>
  <c r="AU20" i="5"/>
  <c r="Q26" i="11"/>
  <c r="N26" i="11"/>
  <c r="T26" i="11" s="1"/>
  <c r="CC17" i="1"/>
  <c r="Y17" i="1"/>
  <c r="E16" i="8"/>
  <c r="H16" i="5"/>
  <c r="P16" i="8" s="1"/>
  <c r="AB15" i="8"/>
  <c r="C15" i="118"/>
  <c r="AD15" i="118" s="1"/>
  <c r="J27" i="11"/>
  <c r="H19" i="120"/>
  <c r="AJ19" i="120"/>
  <c r="AH17" i="4"/>
  <c r="C17" i="4"/>
  <c r="M17" i="4"/>
  <c r="C17" i="1"/>
  <c r="C17" i="8" s="1"/>
  <c r="AB17" i="1"/>
  <c r="AC17" i="1"/>
  <c r="BV17" i="1" s="1"/>
  <c r="CD17" i="1"/>
  <c r="C17" i="5"/>
  <c r="D17" i="5" s="1"/>
  <c r="G17" i="5" s="1"/>
  <c r="AT17" i="5"/>
  <c r="AV18" i="5"/>
  <c r="AV17" i="5"/>
  <c r="AQ19" i="120"/>
  <c r="O26" i="11"/>
  <c r="U26" i="11" s="1"/>
  <c r="G14" i="118" s="1"/>
  <c r="BB14" i="118" s="1"/>
  <c r="P26" i="11"/>
  <c r="T18" i="5"/>
  <c r="AP18" i="5"/>
  <c r="AO18" i="120"/>
  <c r="C18" i="120"/>
  <c r="E18" i="5"/>
  <c r="U17" i="5"/>
  <c r="AQ17" i="5"/>
  <c r="D16" i="8"/>
  <c r="H16" i="4"/>
  <c r="O16" i="8" s="1"/>
  <c r="AJ16" i="4"/>
  <c r="AK16" i="4" s="1"/>
  <c r="BA10" i="4" s="1"/>
  <c r="BB10" i="4" s="1"/>
  <c r="E17" i="120"/>
  <c r="D17" i="120"/>
  <c r="L27" i="11"/>
  <c r="R27" i="11" s="1"/>
  <c r="AD15" i="8"/>
  <c r="AP25" i="120"/>
  <c r="G15" i="8"/>
  <c r="D15" i="118" s="1"/>
  <c r="AJ15" i="118" s="1"/>
  <c r="AC15" i="8"/>
  <c r="K27" i="11"/>
  <c r="I16" i="8"/>
  <c r="G16" i="4"/>
  <c r="E13" i="118"/>
  <c r="Y29" i="11"/>
  <c r="AE29" i="11" s="1"/>
  <c r="AA17" i="8"/>
  <c r="E19" i="6"/>
  <c r="T18" i="6"/>
  <c r="AJ18" i="6"/>
  <c r="AO20" i="6"/>
  <c r="K22" i="6"/>
  <c r="Z17" i="1"/>
  <c r="J17" i="8"/>
  <c r="H18" i="6"/>
  <c r="Q18" i="8" s="1"/>
  <c r="F18" i="8"/>
  <c r="Z25" i="11"/>
  <c r="AF25" i="11" s="1"/>
  <c r="AC25" i="11"/>
  <c r="C16" i="118"/>
  <c r="V26" i="11"/>
  <c r="M14" i="8"/>
  <c r="E14" i="118" s="1"/>
  <c r="AP14" i="118" s="1"/>
  <c r="X14" i="8"/>
  <c r="K18" i="8"/>
  <c r="F18" i="6"/>
  <c r="G18" i="6"/>
  <c r="AL17" i="4"/>
  <c r="BA11" i="4"/>
  <c r="BB11" i="4" s="1"/>
  <c r="AA16" i="1"/>
  <c r="BU16" i="1"/>
  <c r="D16" i="1"/>
  <c r="F16" i="1"/>
  <c r="AD16" i="1"/>
  <c r="F17" i="8"/>
  <c r="H17" i="6"/>
  <c r="E17" i="4"/>
  <c r="F17" i="4" s="1"/>
  <c r="AF17" i="4"/>
  <c r="R15" i="8"/>
  <c r="Y28" i="11"/>
  <c r="AE28" i="11" s="1"/>
  <c r="AA16" i="8"/>
  <c r="CB21" i="1"/>
  <c r="AI19" i="6"/>
  <c r="S19" i="6"/>
  <c r="H15" i="8"/>
  <c r="G15" i="1"/>
  <c r="Z26" i="11"/>
  <c r="AF26" i="11" s="1"/>
  <c r="AC26" i="11"/>
  <c r="F10" i="118"/>
  <c r="AF18" i="1"/>
  <c r="AA25" i="11"/>
  <c r="AG25" i="11" s="1"/>
  <c r="AB25" i="11"/>
  <c r="AO18" i="5"/>
  <c r="C19" i="6"/>
  <c r="AN19" i="6"/>
  <c r="D18" i="4"/>
  <c r="AG18" i="4"/>
  <c r="AG16" i="1"/>
  <c r="J28" i="11" l="1"/>
  <c r="P28" i="11" s="1"/>
  <c r="Y15" i="8"/>
  <c r="W27" i="11"/>
  <c r="AC27" i="11" s="1"/>
  <c r="AB18" i="1"/>
  <c r="CI17" i="1"/>
  <c r="CJ17" i="1" s="1"/>
  <c r="DB10" i="1" s="1"/>
  <c r="DC10" i="1" s="1"/>
  <c r="X28" i="11"/>
  <c r="AD28" i="11" s="1"/>
  <c r="R16" i="8"/>
  <c r="S16" i="8" s="1"/>
  <c r="F16" i="118" s="1"/>
  <c r="AV16" i="118" s="1"/>
  <c r="BY19" i="1"/>
  <c r="AI20" i="120"/>
  <c r="F20" i="120"/>
  <c r="AN20" i="120" s="1"/>
  <c r="H17" i="1"/>
  <c r="N17" i="8" s="1"/>
  <c r="BZ18" i="1"/>
  <c r="BW18" i="1"/>
  <c r="AH18" i="1"/>
  <c r="E18" i="1" s="1"/>
  <c r="C18" i="1"/>
  <c r="C18" i="8" s="1"/>
  <c r="AR19" i="120"/>
  <c r="CK18" i="1"/>
  <c r="DD11" i="1" s="1"/>
  <c r="DE11" i="1" s="1"/>
  <c r="AE18" i="1"/>
  <c r="M22" i="5"/>
  <c r="D18" i="120"/>
  <c r="E18" i="120"/>
  <c r="AT18" i="5"/>
  <c r="C18" i="5"/>
  <c r="D18" i="5" s="1"/>
  <c r="E18" i="8" s="1"/>
  <c r="S19" i="5"/>
  <c r="S18" i="5"/>
  <c r="AQ18" i="5"/>
  <c r="U18" i="5"/>
  <c r="N22" i="5"/>
  <c r="E17" i="8"/>
  <c r="H17" i="5"/>
  <c r="P17" i="8" s="1"/>
  <c r="AH18" i="4"/>
  <c r="C18" i="4"/>
  <c r="M18" i="4"/>
  <c r="AJ20" i="120"/>
  <c r="H20" i="120"/>
  <c r="CC18" i="1"/>
  <c r="AU21" i="5"/>
  <c r="K22" i="5"/>
  <c r="Y18" i="1"/>
  <c r="F17" i="5"/>
  <c r="Q27" i="11"/>
  <c r="N27" i="11"/>
  <c r="T27" i="11" s="1"/>
  <c r="AP26" i="120"/>
  <c r="G16" i="8"/>
  <c r="D16" i="118" s="1"/>
  <c r="AJ16" i="118" s="1"/>
  <c r="K28" i="11"/>
  <c r="AC16" i="8"/>
  <c r="O27" i="11"/>
  <c r="U27" i="11" s="1"/>
  <c r="G15" i="118" s="1"/>
  <c r="BB15" i="118" s="1"/>
  <c r="P27" i="11"/>
  <c r="L28" i="11"/>
  <c r="R28" i="11" s="1"/>
  <c r="AD16" i="8"/>
  <c r="T19" i="5"/>
  <c r="AP19" i="5"/>
  <c r="AG17" i="1"/>
  <c r="AQ20" i="120"/>
  <c r="AC18" i="1"/>
  <c r="BV18" i="1" s="1"/>
  <c r="CD18" i="1"/>
  <c r="AJ17" i="4"/>
  <c r="AK17" i="4" s="1"/>
  <c r="BC10" i="4" s="1"/>
  <c r="BD10" i="4" s="1"/>
  <c r="D17" i="8"/>
  <c r="H17" i="4"/>
  <c r="O17" i="8" s="1"/>
  <c r="C19" i="120"/>
  <c r="AO19" i="120"/>
  <c r="I17" i="8"/>
  <c r="G17" i="4"/>
  <c r="S15" i="8"/>
  <c r="J29" i="11"/>
  <c r="C17" i="118"/>
  <c r="AD17" i="118" s="1"/>
  <c r="AB17" i="8"/>
  <c r="AP13" i="118"/>
  <c r="V27" i="11"/>
  <c r="M15" i="8"/>
  <c r="E15" i="118" s="1"/>
  <c r="AP15" i="118" s="1"/>
  <c r="X15" i="8"/>
  <c r="BC11" i="4"/>
  <c r="BD11" i="4" s="1"/>
  <c r="AL18" i="4"/>
  <c r="D19" i="4"/>
  <c r="AG19" i="4"/>
  <c r="D19" i="6"/>
  <c r="G19" i="6" s="1"/>
  <c r="E19" i="5"/>
  <c r="AO19" i="5"/>
  <c r="J22" i="6"/>
  <c r="S20" i="6"/>
  <c r="AI20" i="6"/>
  <c r="E18" i="4"/>
  <c r="F18" i="4" s="1"/>
  <c r="AF18" i="4"/>
  <c r="M29" i="11"/>
  <c r="S29" i="11" s="1"/>
  <c r="AE17" i="8"/>
  <c r="C20" i="6"/>
  <c r="D20" i="6" s="1"/>
  <c r="I22" i="6"/>
  <c r="AN20" i="6"/>
  <c r="J18" i="8"/>
  <c r="H16" i="8"/>
  <c r="G16" i="1"/>
  <c r="M30" i="11"/>
  <c r="S30" i="11" s="1"/>
  <c r="AE18" i="8"/>
  <c r="X29" i="11"/>
  <c r="AD29" i="11" s="1"/>
  <c r="Z17" i="8"/>
  <c r="D17" i="1"/>
  <c r="AA17" i="1"/>
  <c r="BU17" i="1"/>
  <c r="F17" i="1"/>
  <c r="AD17" i="1"/>
  <c r="AV10" i="118"/>
  <c r="K19" i="8"/>
  <c r="F19" i="6"/>
  <c r="AA26" i="11"/>
  <c r="AG26" i="11" s="1"/>
  <c r="AB26" i="11"/>
  <c r="W28" i="11"/>
  <c r="L16" i="8"/>
  <c r="Y16" i="8"/>
  <c r="AF19" i="1"/>
  <c r="Q17" i="8"/>
  <c r="Y30" i="11"/>
  <c r="AE30" i="11" s="1"/>
  <c r="AA18" i="8"/>
  <c r="AD16" i="118"/>
  <c r="Z18" i="1"/>
  <c r="T19" i="6"/>
  <c r="AJ19" i="6"/>
  <c r="Z27" i="11" l="1"/>
  <c r="AF27" i="11" s="1"/>
  <c r="H18" i="1"/>
  <c r="N18" i="8" s="1"/>
  <c r="AB18" i="8"/>
  <c r="J30" i="11"/>
  <c r="P30" i="11" s="1"/>
  <c r="C18" i="118"/>
  <c r="AD18" i="118" s="1"/>
  <c r="BZ19" i="1"/>
  <c r="CK19" i="1"/>
  <c r="DF11" i="1" s="1"/>
  <c r="DG11" i="1" s="1"/>
  <c r="AH19" i="1"/>
  <c r="E19" i="1" s="1"/>
  <c r="BW19" i="1"/>
  <c r="F18" i="5"/>
  <c r="AE19" i="1"/>
  <c r="CI18" i="1"/>
  <c r="CJ18" i="1" s="1"/>
  <c r="DD10" i="1" s="1"/>
  <c r="DE10" i="1" s="1"/>
  <c r="F21" i="120"/>
  <c r="AN21" i="120" s="1"/>
  <c r="AI21" i="120"/>
  <c r="AR20" i="120"/>
  <c r="BY20" i="1"/>
  <c r="C19" i="1"/>
  <c r="G18" i="5"/>
  <c r="O28" i="11"/>
  <c r="U28" i="11" s="1"/>
  <c r="G16" i="118" s="1"/>
  <c r="BB16" i="118" s="1"/>
  <c r="H18" i="5"/>
  <c r="P18" i="8" s="1"/>
  <c r="R17" i="8"/>
  <c r="S17" i="8" s="1"/>
  <c r="F17" i="118" s="1"/>
  <c r="AV17" i="118" s="1"/>
  <c r="T20" i="5"/>
  <c r="AP20" i="5"/>
  <c r="CC19" i="1"/>
  <c r="M19" i="4"/>
  <c r="M20" i="4"/>
  <c r="C19" i="4"/>
  <c r="AH19" i="4"/>
  <c r="C19" i="5"/>
  <c r="D19" i="5" s="1"/>
  <c r="G19" i="5" s="1"/>
  <c r="AT19" i="5"/>
  <c r="AB19" i="1"/>
  <c r="Y19" i="1"/>
  <c r="D19" i="120"/>
  <c r="E19" i="120"/>
  <c r="AP27" i="120"/>
  <c r="AQ21" i="120"/>
  <c r="N28" i="11"/>
  <c r="T28" i="11" s="1"/>
  <c r="Q28" i="11"/>
  <c r="AO20" i="120"/>
  <c r="C20" i="120"/>
  <c r="H18" i="4"/>
  <c r="O18" i="8" s="1"/>
  <c r="AJ18" i="4"/>
  <c r="AK18" i="4" s="1"/>
  <c r="BE10" i="4" s="1"/>
  <c r="BF10" i="4" s="1"/>
  <c r="D18" i="8"/>
  <c r="AD17" i="8"/>
  <c r="L29" i="11"/>
  <c r="R29" i="11" s="1"/>
  <c r="G17" i="8"/>
  <c r="D17" i="118" s="1"/>
  <c r="AC17" i="8"/>
  <c r="K29" i="11"/>
  <c r="Q29" i="11" s="1"/>
  <c r="AC19" i="1"/>
  <c r="BV19" i="1" s="1"/>
  <c r="CD19" i="1"/>
  <c r="H21" i="120"/>
  <c r="AJ21" i="120"/>
  <c r="D18" i="1"/>
  <c r="AA18" i="1"/>
  <c r="BU18" i="1"/>
  <c r="AD18" i="1"/>
  <c r="F18" i="1"/>
  <c r="AF20" i="1"/>
  <c r="K22" i="4"/>
  <c r="D20" i="4"/>
  <c r="AG20" i="4"/>
  <c r="AG18" i="1"/>
  <c r="Z19" i="1"/>
  <c r="T20" i="6"/>
  <c r="AJ20" i="6"/>
  <c r="L22" i="6"/>
  <c r="AC28" i="11"/>
  <c r="Z28" i="11"/>
  <c r="AF28" i="11" s="1"/>
  <c r="I18" i="8"/>
  <c r="G18" i="4"/>
  <c r="F20" i="8"/>
  <c r="H20" i="6"/>
  <c r="Q20" i="8" s="1"/>
  <c r="E20" i="6"/>
  <c r="J19" i="8"/>
  <c r="AB27" i="11"/>
  <c r="AA27" i="11"/>
  <c r="AG27" i="11" s="1"/>
  <c r="Y31" i="11"/>
  <c r="AE31" i="11" s="1"/>
  <c r="AA19" i="8"/>
  <c r="X30" i="11"/>
  <c r="AD30" i="11" s="1"/>
  <c r="Z18" i="8"/>
  <c r="E20" i="5"/>
  <c r="AO20" i="5"/>
  <c r="H17" i="8"/>
  <c r="G17" i="1"/>
  <c r="V28" i="11"/>
  <c r="M16" i="8"/>
  <c r="X16" i="8"/>
  <c r="F19" i="8"/>
  <c r="H19" i="6"/>
  <c r="L30" i="11"/>
  <c r="R30" i="11" s="1"/>
  <c r="AD18" i="8"/>
  <c r="F15" i="118"/>
  <c r="E21" i="6"/>
  <c r="S21" i="6"/>
  <c r="AI21" i="6"/>
  <c r="C21" i="6"/>
  <c r="AN21" i="6"/>
  <c r="E19" i="4"/>
  <c r="F19" i="4" s="1"/>
  <c r="AF19" i="4"/>
  <c r="AL19" i="4"/>
  <c r="BE11" i="4"/>
  <c r="BF11" i="4" s="1"/>
  <c r="P29" i="11"/>
  <c r="W29" i="11"/>
  <c r="L17" i="8"/>
  <c r="Y17" i="8"/>
  <c r="CK20" i="1" l="1"/>
  <c r="DH11" i="1" s="1"/>
  <c r="DI11" i="1" s="1"/>
  <c r="R18" i="8"/>
  <c r="S18" i="8" s="1"/>
  <c r="F18" i="118" s="1"/>
  <c r="AV18" i="118" s="1"/>
  <c r="Y20" i="1"/>
  <c r="BZ20" i="1"/>
  <c r="F22" i="120"/>
  <c r="AN22" i="120" s="1"/>
  <c r="AI22" i="120"/>
  <c r="AR21" i="120"/>
  <c r="BW20" i="1"/>
  <c r="AH20" i="1"/>
  <c r="E20" i="1" s="1"/>
  <c r="O29" i="11"/>
  <c r="U29" i="11" s="1"/>
  <c r="G17" i="118" s="1"/>
  <c r="BB17" i="118" s="1"/>
  <c r="N29" i="11"/>
  <c r="T29" i="11" s="1"/>
  <c r="AG19" i="1"/>
  <c r="BY21" i="1"/>
  <c r="U22" i="1"/>
  <c r="CK21" i="1"/>
  <c r="DJ11" i="1" s="1"/>
  <c r="DK11" i="1" s="1"/>
  <c r="I22" i="1"/>
  <c r="CI19" i="1"/>
  <c r="CJ19" i="1" s="1"/>
  <c r="DF10" i="1" s="1"/>
  <c r="DG10" i="1" s="1"/>
  <c r="H19" i="1"/>
  <c r="N19" i="8" s="1"/>
  <c r="C19" i="8"/>
  <c r="F19" i="5"/>
  <c r="AC20" i="1"/>
  <c r="BV20" i="1" s="1"/>
  <c r="CD20" i="1"/>
  <c r="AQ22" i="120"/>
  <c r="D19" i="8"/>
  <c r="H19" i="4"/>
  <c r="O19" i="8" s="1"/>
  <c r="AJ19" i="4"/>
  <c r="AK19" i="4" s="1"/>
  <c r="BG10" i="4" s="1"/>
  <c r="BH10" i="4" s="1"/>
  <c r="C20" i="1"/>
  <c r="C20" i="8" s="1"/>
  <c r="AO21" i="120"/>
  <c r="C21" i="120"/>
  <c r="H19" i="5"/>
  <c r="P19" i="8" s="1"/>
  <c r="E19" i="8"/>
  <c r="C20" i="4"/>
  <c r="AH20" i="4"/>
  <c r="AJ22" i="120"/>
  <c r="H22" i="120"/>
  <c r="D20" i="120"/>
  <c r="E20" i="120"/>
  <c r="AP28" i="120"/>
  <c r="C20" i="5"/>
  <c r="D20" i="5" s="1"/>
  <c r="G20" i="5" s="1"/>
  <c r="AT20" i="5"/>
  <c r="S20" i="5"/>
  <c r="AB20" i="1"/>
  <c r="AE20" i="1"/>
  <c r="AC18" i="8"/>
  <c r="K30" i="11"/>
  <c r="Q30" i="11" s="1"/>
  <c r="G18" i="8"/>
  <c r="D18" i="118" s="1"/>
  <c r="AJ18" i="118" s="1"/>
  <c r="CC20" i="1"/>
  <c r="T21" i="5"/>
  <c r="AP21" i="5"/>
  <c r="L22" i="5"/>
  <c r="I19" i="8"/>
  <c r="G19" i="4"/>
  <c r="AL20" i="4"/>
  <c r="BG11" i="4"/>
  <c r="BH11" i="4" s="1"/>
  <c r="E16" i="118"/>
  <c r="M32" i="11"/>
  <c r="S32" i="11" s="1"/>
  <c r="AE20" i="8"/>
  <c r="AV15" i="118"/>
  <c r="AJ17" i="118"/>
  <c r="M17" i="8"/>
  <c r="E17" i="118" s="1"/>
  <c r="AP17" i="118" s="1"/>
  <c r="X17" i="8"/>
  <c r="V29" i="11"/>
  <c r="J20" i="8"/>
  <c r="Z29" i="11"/>
  <c r="AF29" i="11" s="1"/>
  <c r="AC29" i="11"/>
  <c r="E20" i="4"/>
  <c r="F20" i="4" s="1"/>
  <c r="AF20" i="4"/>
  <c r="Q19" i="8"/>
  <c r="E21" i="5"/>
  <c r="AO21" i="5"/>
  <c r="J22" i="5"/>
  <c r="W30" i="11"/>
  <c r="L18" i="8"/>
  <c r="Y18" i="8"/>
  <c r="H18" i="8"/>
  <c r="G18" i="1"/>
  <c r="M31" i="11"/>
  <c r="S31" i="11" s="1"/>
  <c r="AE19" i="8"/>
  <c r="D21" i="6"/>
  <c r="G21" i="6" s="1"/>
  <c r="C22" i="6"/>
  <c r="K21" i="8"/>
  <c r="F21" i="6"/>
  <c r="E22" i="6"/>
  <c r="AA28" i="11"/>
  <c r="AG28" i="11" s="1"/>
  <c r="AB28" i="11"/>
  <c r="AA19" i="1"/>
  <c r="BU19" i="1"/>
  <c r="D19" i="1"/>
  <c r="AD19" i="1"/>
  <c r="F19" i="1"/>
  <c r="X31" i="11"/>
  <c r="AD31" i="11" s="1"/>
  <c r="Z19" i="8"/>
  <c r="K20" i="8"/>
  <c r="G20" i="6"/>
  <c r="F20" i="6"/>
  <c r="Z20" i="1"/>
  <c r="D21" i="4"/>
  <c r="AG21" i="4"/>
  <c r="AF21" i="1"/>
  <c r="N22" i="1"/>
  <c r="AE21" i="1" l="1"/>
  <c r="H20" i="1"/>
  <c r="N20" i="8" s="1"/>
  <c r="AR22" i="120"/>
  <c r="AI23" i="120"/>
  <c r="F23" i="120"/>
  <c r="AN23" i="120" s="1"/>
  <c r="Q22" i="1"/>
  <c r="BW21" i="1"/>
  <c r="AH21" i="1"/>
  <c r="N30" i="11"/>
  <c r="T30" i="11" s="1"/>
  <c r="BZ21" i="1"/>
  <c r="V22" i="1"/>
  <c r="O30" i="11"/>
  <c r="U30" i="11" s="1"/>
  <c r="G18" i="118" s="1"/>
  <c r="BB18" i="118" s="1"/>
  <c r="C19" i="118"/>
  <c r="AD19" i="118" s="1"/>
  <c r="J31" i="11"/>
  <c r="P31" i="11" s="1"/>
  <c r="AB19" i="8"/>
  <c r="J22" i="1"/>
  <c r="Y21" i="1"/>
  <c r="C21" i="1"/>
  <c r="CC21" i="1"/>
  <c r="AT21" i="5"/>
  <c r="C21" i="5"/>
  <c r="F21" i="5" s="1"/>
  <c r="AO22" i="120"/>
  <c r="C22" i="120"/>
  <c r="M21" i="4"/>
  <c r="C21" i="4"/>
  <c r="AH21" i="4"/>
  <c r="J22" i="4"/>
  <c r="D21" i="120"/>
  <c r="E21" i="120"/>
  <c r="AB21" i="1"/>
  <c r="AC21" i="1"/>
  <c r="CD21" i="1"/>
  <c r="Z21" i="1"/>
  <c r="BU21" i="1" s="1"/>
  <c r="CI20" i="1"/>
  <c r="CJ20" i="1" s="1"/>
  <c r="DH10" i="1" s="1"/>
  <c r="DI10" i="1" s="1"/>
  <c r="F22" i="6"/>
  <c r="S21" i="5"/>
  <c r="F20" i="5"/>
  <c r="C22" i="1"/>
  <c r="I22" i="5"/>
  <c r="AP29" i="120"/>
  <c r="AJ23" i="120"/>
  <c r="H23" i="120"/>
  <c r="AJ20" i="4"/>
  <c r="AK20" i="4" s="1"/>
  <c r="BI10" i="4" s="1"/>
  <c r="BJ10" i="4" s="1"/>
  <c r="D20" i="8"/>
  <c r="H20" i="4"/>
  <c r="O20" i="8" s="1"/>
  <c r="AQ23" i="120"/>
  <c r="L31" i="11"/>
  <c r="R31" i="11" s="1"/>
  <c r="AD19" i="8"/>
  <c r="AC19" i="8"/>
  <c r="K31" i="11"/>
  <c r="G19" i="8"/>
  <c r="D19" i="118" s="1"/>
  <c r="H20" i="5"/>
  <c r="P20" i="8" s="1"/>
  <c r="E20" i="8"/>
  <c r="L22" i="1"/>
  <c r="J32" i="11"/>
  <c r="AB20" i="8"/>
  <c r="C20" i="118"/>
  <c r="AD20" i="118" s="1"/>
  <c r="H19" i="8"/>
  <c r="G19" i="1"/>
  <c r="AA29" i="11"/>
  <c r="AG29" i="11" s="1"/>
  <c r="AB29" i="11"/>
  <c r="BI11" i="4"/>
  <c r="BJ11" i="4" s="1"/>
  <c r="AL21" i="4"/>
  <c r="BK11" i="4" s="1"/>
  <c r="BL11" i="4" s="1"/>
  <c r="Y33" i="11"/>
  <c r="AE33" i="11" s="1"/>
  <c r="AA21" i="8"/>
  <c r="K22" i="8"/>
  <c r="R19" i="8"/>
  <c r="V30" i="11"/>
  <c r="M18" i="8"/>
  <c r="E18" i="118" s="1"/>
  <c r="AP18" i="118" s="1"/>
  <c r="X18" i="8"/>
  <c r="J21" i="8"/>
  <c r="E22" i="5"/>
  <c r="X32" i="11"/>
  <c r="AD32" i="11" s="1"/>
  <c r="Z20" i="8"/>
  <c r="D22" i="4"/>
  <c r="I20" i="8"/>
  <c r="G20" i="4"/>
  <c r="AC30" i="11"/>
  <c r="Z30" i="11"/>
  <c r="AF30" i="11" s="1"/>
  <c r="E21" i="4"/>
  <c r="E22" i="4" s="1"/>
  <c r="AF21" i="4"/>
  <c r="L22" i="4"/>
  <c r="AA20" i="1"/>
  <c r="BU20" i="1"/>
  <c r="D20" i="1"/>
  <c r="F20" i="1"/>
  <c r="AD20" i="1"/>
  <c r="Y32" i="11"/>
  <c r="AE32" i="11" s="1"/>
  <c r="AA20" i="8"/>
  <c r="AG20" i="1"/>
  <c r="D4" i="6"/>
  <c r="AF22" i="1"/>
  <c r="F21" i="8"/>
  <c r="H21" i="6"/>
  <c r="D22" i="6"/>
  <c r="G22" i="6" s="1"/>
  <c r="AP16" i="118"/>
  <c r="L19" i="8"/>
  <c r="Y19" i="8"/>
  <c r="W31" i="11"/>
  <c r="Z22" i="1" l="1"/>
  <c r="AG21" i="1"/>
  <c r="R20" i="8"/>
  <c r="S20" i="8" s="1"/>
  <c r="F20" i="118" s="1"/>
  <c r="AV20" i="118" s="1"/>
  <c r="E21" i="1"/>
  <c r="E22" i="1" s="1"/>
  <c r="AH22" i="1"/>
  <c r="AA21" i="1"/>
  <c r="F24" i="120"/>
  <c r="AN24" i="120" s="1"/>
  <c r="AI24" i="120"/>
  <c r="AR23" i="120"/>
  <c r="D21" i="1"/>
  <c r="Q31" i="11"/>
  <c r="O31" i="11"/>
  <c r="U31" i="11" s="1"/>
  <c r="G19" i="118" s="1"/>
  <c r="BB19" i="118" s="1"/>
  <c r="G20" i="8"/>
  <c r="D20" i="118" s="1"/>
  <c r="AJ20" i="118" s="1"/>
  <c r="K32" i="11"/>
  <c r="AC20" i="8"/>
  <c r="AQ24" i="120"/>
  <c r="AO23" i="120"/>
  <c r="C23" i="120"/>
  <c r="AP30" i="120"/>
  <c r="D22" i="1"/>
  <c r="H24" i="120"/>
  <c r="AJ24" i="120"/>
  <c r="BV21" i="1"/>
  <c r="AC22" i="1"/>
  <c r="D22" i="120"/>
  <c r="E22" i="120"/>
  <c r="CI21" i="1"/>
  <c r="CJ21" i="1" s="1"/>
  <c r="DJ10" i="1" s="1"/>
  <c r="DK10" i="1" s="1"/>
  <c r="C21" i="8"/>
  <c r="H21" i="1"/>
  <c r="N31" i="11"/>
  <c r="T31" i="11" s="1"/>
  <c r="AD20" i="8"/>
  <c r="L32" i="11"/>
  <c r="R32" i="11" s="1"/>
  <c r="AD21" i="1"/>
  <c r="F21" i="1"/>
  <c r="H21" i="4"/>
  <c r="AJ21" i="4"/>
  <c r="AK21" i="4" s="1"/>
  <c r="BK10" i="4" s="1"/>
  <c r="BL10" i="4" s="1"/>
  <c r="C22" i="4"/>
  <c r="D21" i="8"/>
  <c r="D21" i="5"/>
  <c r="C22" i="5"/>
  <c r="F22" i="5" s="1"/>
  <c r="D4" i="5" s="1"/>
  <c r="H20" i="8"/>
  <c r="G20" i="1"/>
  <c r="M33" i="11"/>
  <c r="S33" i="11" s="1"/>
  <c r="AE21" i="8"/>
  <c r="F22" i="8"/>
  <c r="Z31" i="11"/>
  <c r="AF31" i="11" s="1"/>
  <c r="AC31" i="11"/>
  <c r="S19" i="8"/>
  <c r="F21" i="4"/>
  <c r="X33" i="11"/>
  <c r="AD33" i="11" s="1"/>
  <c r="Z21" i="8"/>
  <c r="J22" i="8"/>
  <c r="AB30" i="11"/>
  <c r="AA30" i="11"/>
  <c r="AG30" i="11" s="1"/>
  <c r="P32" i="11"/>
  <c r="V31" i="11"/>
  <c r="X19" i="8"/>
  <c r="M19" i="8"/>
  <c r="E19" i="118" s="1"/>
  <c r="AP19" i="118" s="1"/>
  <c r="Q21" i="8"/>
  <c r="Q22" i="8" s="1"/>
  <c r="H22" i="6"/>
  <c r="W32" i="11"/>
  <c r="L20" i="8"/>
  <c r="Y20" i="8"/>
  <c r="AJ19" i="118"/>
  <c r="O32" i="11" l="1"/>
  <c r="U32" i="11" s="1"/>
  <c r="G20" i="118" s="1"/>
  <c r="BB20" i="118" s="1"/>
  <c r="AR24" i="120"/>
  <c r="F25" i="120"/>
  <c r="AN25" i="120" s="1"/>
  <c r="AI25" i="120"/>
  <c r="H22" i="1"/>
  <c r="N21" i="8"/>
  <c r="N22" i="8" s="1"/>
  <c r="AP31" i="120"/>
  <c r="AC21" i="8"/>
  <c r="K33" i="11"/>
  <c r="Q33" i="11" s="1"/>
  <c r="D22" i="8"/>
  <c r="H21" i="8"/>
  <c r="H22" i="8" s="1"/>
  <c r="G21" i="1"/>
  <c r="H25" i="120"/>
  <c r="AJ25" i="120"/>
  <c r="Q32" i="11"/>
  <c r="N32" i="11"/>
  <c r="T32" i="11" s="1"/>
  <c r="F22" i="1"/>
  <c r="E4" i="1" s="1"/>
  <c r="E21" i="8"/>
  <c r="G21" i="5"/>
  <c r="D22" i="5"/>
  <c r="G22" i="5" s="1"/>
  <c r="H21" i="5"/>
  <c r="O21" i="8"/>
  <c r="O22" i="8" s="1"/>
  <c r="H22" i="4"/>
  <c r="C22" i="8"/>
  <c r="C21" i="118"/>
  <c r="AB21" i="8"/>
  <c r="J33" i="11"/>
  <c r="AO24" i="120"/>
  <c r="C24" i="120"/>
  <c r="D23" i="120"/>
  <c r="E23" i="120"/>
  <c r="AQ25" i="120"/>
  <c r="Z32" i="11"/>
  <c r="AF32" i="11" s="1"/>
  <c r="AC32" i="11"/>
  <c r="I21" i="8"/>
  <c r="G21" i="4"/>
  <c r="F22" i="4"/>
  <c r="G22" i="4" s="1"/>
  <c r="E4" i="4" s="1"/>
  <c r="AA31" i="11"/>
  <c r="AG31" i="11" s="1"/>
  <c r="AB31" i="11"/>
  <c r="F19" i="118"/>
  <c r="M20" i="8"/>
  <c r="E20" i="118" s="1"/>
  <c r="AP20" i="118" s="1"/>
  <c r="V32" i="11"/>
  <c r="X20" i="8"/>
  <c r="AR25" i="120" l="1"/>
  <c r="AI26" i="120"/>
  <c r="F26" i="120"/>
  <c r="AN26" i="120" s="1"/>
  <c r="AD21" i="118"/>
  <c r="C22" i="118"/>
  <c r="H22" i="5"/>
  <c r="P21" i="8"/>
  <c r="C25" i="120"/>
  <c r="AO25" i="120"/>
  <c r="AP32" i="120"/>
  <c r="G22" i="1"/>
  <c r="P33" i="11"/>
  <c r="AD21" i="8"/>
  <c r="L33" i="11"/>
  <c r="O33" i="11" s="1"/>
  <c r="U33" i="11" s="1"/>
  <c r="G21" i="118" s="1"/>
  <c r="BB21" i="118" s="1"/>
  <c r="G21" i="8"/>
  <c r="E22" i="8"/>
  <c r="V33" i="11"/>
  <c r="AB33" i="11" s="1"/>
  <c r="X21" i="8"/>
  <c r="D24" i="120"/>
  <c r="E24" i="120"/>
  <c r="AQ26" i="120"/>
  <c r="H26" i="120"/>
  <c r="AJ26" i="120"/>
  <c r="AA32" i="11"/>
  <c r="AG32" i="11" s="1"/>
  <c r="AB32" i="11"/>
  <c r="W33" i="11"/>
  <c r="L21" i="8"/>
  <c r="Y21" i="8"/>
  <c r="I22" i="8"/>
  <c r="AV19" i="118"/>
  <c r="F27" i="120" l="1"/>
  <c r="AN27" i="120" s="1"/>
  <c r="AI27" i="120"/>
  <c r="AR26" i="120"/>
  <c r="H27" i="120"/>
  <c r="AJ27" i="120"/>
  <c r="R33" i="11"/>
  <c r="N33" i="11"/>
  <c r="T33" i="11" s="1"/>
  <c r="D25" i="120"/>
  <c r="E25" i="120"/>
  <c r="AQ27" i="120"/>
  <c r="AP33" i="120"/>
  <c r="R21" i="8"/>
  <c r="P22" i="8"/>
  <c r="C26" i="120"/>
  <c r="AO26" i="120"/>
  <c r="D21" i="118"/>
  <c r="G22" i="8"/>
  <c r="L22" i="8"/>
  <c r="M21" i="8"/>
  <c r="Z33" i="11"/>
  <c r="AF33" i="11" s="1"/>
  <c r="AC33" i="11"/>
  <c r="AA33" i="11"/>
  <c r="AG33" i="11" s="1"/>
  <c r="AR27" i="120" l="1"/>
  <c r="AI28" i="120"/>
  <c r="F28" i="120"/>
  <c r="AN28" i="120" s="1"/>
  <c r="D26" i="120"/>
  <c r="E26" i="120"/>
  <c r="AP34" i="120"/>
  <c r="AJ21" i="118"/>
  <c r="D22" i="118"/>
  <c r="S21" i="8"/>
  <c r="R22" i="8"/>
  <c r="H28" i="120"/>
  <c r="AJ28" i="120"/>
  <c r="AQ28" i="120"/>
  <c r="AO27" i="120"/>
  <c r="C27" i="120"/>
  <c r="E21" i="118"/>
  <c r="M22" i="8"/>
  <c r="F29" i="120" l="1"/>
  <c r="AN29" i="120" s="1"/>
  <c r="AI29" i="120"/>
  <c r="AR28" i="120"/>
  <c r="H29" i="120"/>
  <c r="AJ29" i="120"/>
  <c r="AO28" i="120"/>
  <c r="C28" i="120"/>
  <c r="D27" i="120"/>
  <c r="E27" i="120"/>
  <c r="AQ29" i="120"/>
  <c r="AP35" i="120"/>
  <c r="S22" i="8"/>
  <c r="F21" i="118"/>
  <c r="AP21" i="118"/>
  <c r="E22" i="118"/>
  <c r="AR29" i="120" l="1"/>
  <c r="AI30" i="120"/>
  <c r="F30" i="120"/>
  <c r="AN30" i="120" s="1"/>
  <c r="D28" i="120"/>
  <c r="E28" i="120"/>
  <c r="C29" i="120"/>
  <c r="AO29" i="120"/>
  <c r="AQ30" i="120"/>
  <c r="AP36" i="120"/>
  <c r="AV21" i="118"/>
  <c r="F22" i="118"/>
  <c r="H30" i="120"/>
  <c r="AJ30" i="120"/>
  <c r="F31" i="120" l="1"/>
  <c r="AN31" i="120" s="1"/>
  <c r="AI31" i="120"/>
  <c r="AR30" i="120"/>
  <c r="D29" i="120"/>
  <c r="E29" i="120"/>
  <c r="H31" i="120"/>
  <c r="AJ31" i="120"/>
  <c r="AQ31" i="120"/>
  <c r="AO30" i="120"/>
  <c r="C30" i="120"/>
  <c r="AP37" i="120"/>
  <c r="F32" i="120" l="1"/>
  <c r="AN32" i="120" s="1"/>
  <c r="AI32" i="120"/>
  <c r="AR31" i="120"/>
  <c r="D30" i="120"/>
  <c r="E30" i="120"/>
  <c r="H32" i="120"/>
  <c r="AJ32" i="120"/>
  <c r="AP38" i="120"/>
  <c r="AO31" i="120"/>
  <c r="C31" i="120"/>
  <c r="AQ32" i="120"/>
  <c r="F33" i="120" l="1"/>
  <c r="AN33" i="120" s="1"/>
  <c r="AI33" i="120"/>
  <c r="AR32" i="120"/>
  <c r="AP39" i="120"/>
  <c r="C32" i="120"/>
  <c r="AO32" i="120"/>
  <c r="AQ33" i="120"/>
  <c r="D31" i="120"/>
  <c r="E31" i="120"/>
  <c r="AJ33" i="120"/>
  <c r="H33" i="120"/>
  <c r="AI34" i="120" l="1"/>
  <c r="F34" i="120"/>
  <c r="AN34" i="120" s="1"/>
  <c r="AR33" i="120"/>
  <c r="AO33" i="120"/>
  <c r="C33" i="120"/>
  <c r="D32" i="120"/>
  <c r="E32" i="120"/>
  <c r="AJ34" i="120"/>
  <c r="H34" i="120"/>
  <c r="AQ34" i="120"/>
  <c r="AP40" i="120"/>
  <c r="AI35" i="120" l="1"/>
  <c r="F35" i="120"/>
  <c r="AN35" i="120" s="1"/>
  <c r="AR34" i="120"/>
  <c r="AO34" i="120"/>
  <c r="C34" i="120"/>
  <c r="AJ35" i="120"/>
  <c r="H35" i="120"/>
  <c r="AQ35" i="120"/>
  <c r="AP41" i="120"/>
  <c r="D33" i="120"/>
  <c r="E33" i="120"/>
  <c r="AI36" i="120" l="1"/>
  <c r="F36" i="120"/>
  <c r="AN36" i="120" s="1"/>
  <c r="AR35" i="120"/>
  <c r="AP42" i="120"/>
  <c r="AQ36" i="120"/>
  <c r="H36" i="120"/>
  <c r="AJ36" i="120"/>
  <c r="D34" i="120"/>
  <c r="E34" i="120"/>
  <c r="C35" i="120"/>
  <c r="AO35" i="120"/>
  <c r="F37" i="120" l="1"/>
  <c r="AN37" i="120" s="1"/>
  <c r="AI37" i="120"/>
  <c r="AR36" i="120"/>
  <c r="AO36" i="120"/>
  <c r="C36" i="120"/>
  <c r="AQ37" i="120"/>
  <c r="AP43" i="120"/>
  <c r="D35" i="120"/>
  <c r="E35" i="120"/>
  <c r="AJ37" i="120"/>
  <c r="H37" i="120"/>
  <c r="AR37" i="120" l="1"/>
  <c r="F38" i="120"/>
  <c r="AI38" i="120"/>
  <c r="AJ38" i="120"/>
  <c r="H38" i="120"/>
  <c r="C37" i="120"/>
  <c r="AO37" i="120"/>
  <c r="AQ38" i="120"/>
  <c r="AP44" i="120"/>
  <c r="D36" i="120"/>
  <c r="E36" i="120"/>
  <c r="AR38" i="120" l="1"/>
  <c r="F39" i="120"/>
  <c r="AN39" i="120" s="1"/>
  <c r="AI39" i="120"/>
  <c r="AN38" i="120"/>
  <c r="H39" i="120"/>
  <c r="AJ39" i="120"/>
  <c r="D37" i="120"/>
  <c r="E37" i="120"/>
  <c r="AP45" i="120"/>
  <c r="AQ39" i="120"/>
  <c r="AO38" i="120"/>
  <c r="C38" i="120"/>
  <c r="AR39" i="120" l="1"/>
  <c r="F40" i="120"/>
  <c r="AN40" i="120" s="1"/>
  <c r="AI40" i="120"/>
  <c r="AQ40" i="120"/>
  <c r="H40" i="120"/>
  <c r="AJ40" i="120"/>
  <c r="D38" i="120"/>
  <c r="E38" i="120"/>
  <c r="AP46" i="120"/>
  <c r="J79" i="120"/>
  <c r="AO39" i="120"/>
  <c r="C39" i="120"/>
  <c r="AR40" i="120" l="1"/>
  <c r="AI41" i="120"/>
  <c r="F41" i="120"/>
  <c r="H41" i="120"/>
  <c r="AJ41" i="120"/>
  <c r="D39" i="120"/>
  <c r="E39" i="120"/>
  <c r="C40" i="120"/>
  <c r="AO40" i="120"/>
  <c r="AQ41" i="120"/>
  <c r="AN41" i="120" l="1"/>
  <c r="AR41" i="120"/>
  <c r="F42" i="120"/>
  <c r="AN42" i="120" s="1"/>
  <c r="AI42" i="120"/>
  <c r="D40" i="120"/>
  <c r="E40" i="120"/>
  <c r="C41" i="120"/>
  <c r="AO41" i="120"/>
  <c r="AQ42" i="120"/>
  <c r="H42" i="120"/>
  <c r="AJ42" i="120"/>
  <c r="F43" i="120" l="1"/>
  <c r="AN43" i="120" s="1"/>
  <c r="AI43" i="120"/>
  <c r="AR42" i="120"/>
  <c r="C42" i="120"/>
  <c r="AO42" i="120"/>
  <c r="AQ43" i="120"/>
  <c r="D41" i="120"/>
  <c r="E41" i="120"/>
  <c r="AJ43" i="120"/>
  <c r="H43" i="120"/>
  <c r="AI44" i="120" l="1"/>
  <c r="F44" i="120"/>
  <c r="AN44" i="120" s="1"/>
  <c r="AR43" i="120"/>
  <c r="AJ44" i="120"/>
  <c r="H44" i="120"/>
  <c r="C43" i="120"/>
  <c r="AO43" i="120"/>
  <c r="D42" i="120"/>
  <c r="E42" i="120"/>
  <c r="AQ44" i="120"/>
  <c r="F45" i="120" l="1"/>
  <c r="AN45" i="120" s="1"/>
  <c r="AI45" i="120"/>
  <c r="AR44" i="120"/>
  <c r="C44" i="120"/>
  <c r="AO44" i="120"/>
  <c r="AQ45" i="120"/>
  <c r="AJ45" i="120"/>
  <c r="H45" i="120"/>
  <c r="I79" i="120"/>
  <c r="D43" i="120"/>
  <c r="E43" i="120"/>
  <c r="F46" i="120" l="1"/>
  <c r="AI46" i="120"/>
  <c r="G79" i="120"/>
  <c r="AR46" i="120"/>
  <c r="AR45" i="120"/>
  <c r="H46" i="120"/>
  <c r="H79" i="120" s="1"/>
  <c r="AJ46" i="120"/>
  <c r="AO45" i="120"/>
  <c r="C45" i="120"/>
  <c r="AQ46" i="120"/>
  <c r="K79" i="120"/>
  <c r="D44" i="120"/>
  <c r="E44" i="120"/>
  <c r="AN46" i="120" l="1"/>
  <c r="F79" i="120"/>
  <c r="C46" i="120"/>
  <c r="AO46" i="120"/>
  <c r="D45" i="120"/>
  <c r="E45" i="120"/>
  <c r="C79" i="120"/>
  <c r="D46" i="120" l="1"/>
  <c r="E46" i="1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Ayman Elzahaby</author>
  </authors>
  <commentList>
    <comment ref="H10" authorId="0" shapeId="0" xr:uid="{00000000-0006-0000-0100-000001000000}">
      <text>
        <r>
          <rPr>
            <sz val="9"/>
            <color indexed="81"/>
            <rFont val="Tahoma"/>
            <family val="2"/>
          </rPr>
          <t xml:space="preserve">If the company has more than one supplier, the user can unprotect the sheet and add rows corresponding to number of supliers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liam p</author>
  </authors>
  <commentList>
    <comment ref="E3" authorId="0" shapeId="0" xr:uid="{00000000-0006-0000-0200-000001000000}">
      <text>
        <r>
          <rPr>
            <b/>
            <sz val="8"/>
            <color indexed="81"/>
            <rFont val="Tahoma"/>
            <family val="2"/>
          </rPr>
          <t>Select from drop-down list.
This cannot be changed during the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liam p</author>
  </authors>
  <commentList>
    <comment ref="D3" authorId="0" shapeId="0" xr:uid="{00000000-0006-0000-0500-000001000000}">
      <text>
        <r>
          <rPr>
            <b/>
            <sz val="8"/>
            <color indexed="81"/>
            <rFont val="Tahoma"/>
            <family val="2"/>
          </rPr>
          <t>Select from drop-down list.
This cannot be changed during the year!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Carsten Tonn-Petersen</author>
    <author>Ayman Elzahaby</author>
  </authors>
  <commentList>
    <comment ref="L5" authorId="0" shapeId="0" xr:uid="{00000000-0006-0000-0800-000001000000}">
      <text>
        <r>
          <rPr>
            <b/>
            <sz val="8"/>
            <color indexed="81"/>
            <rFont val="Tahoma"/>
            <family val="2"/>
          </rPr>
          <t xml:space="preserve">The type of energy used by this specific user - NOT the original energy source! </t>
        </r>
      </text>
    </comment>
    <comment ref="P5" authorId="0" shapeId="0" xr:uid="{00000000-0006-0000-0800-000002000000}">
      <text>
        <r>
          <rPr>
            <b/>
            <sz val="8"/>
            <color indexed="81"/>
            <rFont val="Tahoma"/>
            <family val="2"/>
          </rPr>
          <t>The mode of operation within the registered operational hours.</t>
        </r>
      </text>
    </comment>
    <comment ref="S5" authorId="0" shapeId="0" xr:uid="{00000000-0006-0000-0800-000003000000}">
      <text>
        <r>
          <rPr>
            <b/>
            <sz val="8"/>
            <color indexed="81"/>
            <rFont val="Tahoma"/>
            <family val="2"/>
          </rPr>
          <t>Percentage of the max power consumption actually used.</t>
        </r>
      </text>
    </comment>
    <comment ref="V5" authorId="0" shapeId="0" xr:uid="{00000000-0006-0000-0800-000004000000}">
      <text>
        <r>
          <rPr>
            <b/>
            <sz val="8"/>
            <color indexed="81"/>
            <rFont val="Tahoma"/>
            <family val="2"/>
          </rPr>
          <t>Percentage of the registered operational hours where the energy consuming equipment is ON.
This is typically applied with ON/OFF operational mode.</t>
        </r>
      </text>
    </comment>
    <comment ref="P91" authorId="1" shapeId="0" xr:uid="{00000000-0006-0000-0800-000005000000}">
      <text>
        <r>
          <rPr>
            <sz val="9"/>
            <color indexed="81"/>
            <rFont val="Tahoma"/>
            <family val="2"/>
          </rPr>
          <t>Equipment running with variable speed drives (frequency inverters)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Carsten Tonn-Petersen</author>
  </authors>
  <commentList>
    <comment ref="F3" authorId="0" shapeId="0" xr:uid="{00000000-0006-0000-0A00-000001000000}">
      <text>
        <r>
          <rPr>
            <b/>
            <sz val="8"/>
            <color indexed="81"/>
            <rFont val="Tahoma"/>
            <family val="2"/>
          </rPr>
          <t>Energy unit for the results. Conversion factors for the meters will convert to this unit</t>
        </r>
      </text>
    </comment>
    <comment ref="F7" authorId="0" shapeId="0" xr:uid="{00000000-0006-0000-0A00-000002000000}">
      <text>
        <r>
          <rPr>
            <b/>
            <sz val="8"/>
            <color indexed="81"/>
            <rFont val="Tahoma"/>
            <family val="2"/>
          </rPr>
          <t>Name of the measured parameter</t>
        </r>
      </text>
    </comment>
    <comment ref="H7" authorId="0" shapeId="0" xr:uid="{00000000-0006-0000-0A00-000003000000}">
      <text>
        <r>
          <rPr>
            <b/>
            <sz val="8"/>
            <color indexed="81"/>
            <rFont val="Tahoma"/>
            <family val="2"/>
          </rPr>
          <t>Name of the measured parameter</t>
        </r>
      </text>
    </comment>
    <comment ref="F8" authorId="0" shapeId="0" xr:uid="{00000000-0006-0000-0A00-000004000000}">
      <text>
        <r>
          <rPr>
            <b/>
            <sz val="8"/>
            <color indexed="81"/>
            <rFont val="Tahoma"/>
            <family val="2"/>
          </rPr>
          <t>Multiplication factor from measured unit to kWh.</t>
        </r>
      </text>
    </comment>
    <comment ref="G8" authorId="0" shapeId="0" xr:uid="{00000000-0006-0000-0A00-000005000000}">
      <text>
        <r>
          <rPr>
            <b/>
            <sz val="8"/>
            <color indexed="81"/>
            <rFont val="Tahoma"/>
            <family val="2"/>
          </rPr>
          <t>Name of the energy meter.</t>
        </r>
      </text>
    </comment>
    <comment ref="H8" authorId="0" shapeId="0" xr:uid="{00000000-0006-0000-0A00-000006000000}">
      <text>
        <r>
          <rPr>
            <b/>
            <sz val="8"/>
            <color indexed="81"/>
            <rFont val="Tahoma"/>
            <family val="2"/>
          </rPr>
          <t>Multiplication factor from measured unit to kWh.</t>
        </r>
      </text>
    </comment>
    <comment ref="I8" authorId="0" shapeId="0" xr:uid="{00000000-0006-0000-0A00-000007000000}">
      <text>
        <r>
          <rPr>
            <b/>
            <sz val="8"/>
            <color indexed="81"/>
            <rFont val="Tahoma"/>
            <family val="2"/>
          </rPr>
          <t>Name of the energy meter.</t>
        </r>
      </text>
    </comment>
    <comment ref="G9" authorId="0" shapeId="0" xr:uid="{00000000-0006-0000-0A00-000008000000}">
      <text>
        <r>
          <rPr>
            <b/>
            <sz val="8"/>
            <color indexed="81"/>
            <rFont val="Tahoma"/>
            <family val="2"/>
          </rPr>
          <t>Unit for the measured energy (the meter unit).</t>
        </r>
      </text>
    </comment>
    <comment ref="I9" authorId="0" shapeId="0" xr:uid="{00000000-0006-0000-0A00-000009000000}">
      <text>
        <r>
          <rPr>
            <b/>
            <sz val="8"/>
            <color indexed="81"/>
            <rFont val="Tahoma"/>
            <family val="2"/>
          </rPr>
          <t>Unit for the measured energy (the meter unit).</t>
        </r>
      </text>
    </comment>
    <comment ref="J9" authorId="0" shapeId="0" xr:uid="{00000000-0006-0000-0A00-00000A000000}">
      <text>
        <r>
          <rPr>
            <b/>
            <sz val="8"/>
            <color indexed="81"/>
            <rFont val="Tahoma"/>
            <family val="2"/>
          </rPr>
          <t>Write the unit that the production is measured in</t>
        </r>
      </text>
    </comment>
    <comment ref="B10" authorId="0" shapeId="0" xr:uid="{00000000-0006-0000-0A00-00000B000000}">
      <text>
        <r>
          <rPr>
            <b/>
            <sz val="8"/>
            <color indexed="81"/>
            <rFont val="Tahoma"/>
            <family val="2"/>
          </rPr>
          <t>The first interval starts here</t>
        </r>
      </text>
    </comment>
  </commentList>
</comments>
</file>

<file path=xl/sharedStrings.xml><?xml version="1.0" encoding="utf-8"?>
<sst xmlns="http://schemas.openxmlformats.org/spreadsheetml/2006/main" count="1106" uniqueCount="654">
  <si>
    <t>Outils TEST : Outil excel de cartographie de l’énergie</t>
  </si>
  <si>
    <t xml:space="preserve">Ouvrez le fichier Excel </t>
  </si>
  <si>
    <t>Commencer la nouvelle année :</t>
  </si>
  <si>
    <t>Sélectionnez la feuille « Démarrer »</t>
  </si>
  <si>
    <t>Faites défiler l'écran jusqu'au champ « Explication des couleurs »</t>
  </si>
  <si>
    <t>Lisez et apprenez comment les couleurs sont utilisées dans les différents champs de données du système</t>
  </si>
  <si>
    <t>Faites défiler vers le haut et tapez les informations suivantes en haut de la feuille</t>
  </si>
  <si>
    <t>H5</t>
  </si>
  <si>
    <t>Entreprise Le nom et le nom du site. NB : Utilisez le champ le plus à gauche</t>
  </si>
  <si>
    <t>H7</t>
  </si>
  <si>
    <t>Adresse. Adresse du site que vous gérez et que vous cartographiez. NB : Utilisez le champ le plus à gauche</t>
  </si>
  <si>
    <t>O5</t>
  </si>
  <si>
    <t>Année. L'année pour laquelle la gestion et la cartographie de l'énergie sont valables.</t>
  </si>
  <si>
    <t>O7</t>
  </si>
  <si>
    <t>Monnaie</t>
  </si>
  <si>
    <t>Faites défiler vers le bas et tapez les facteurs d'émission GES pour l'une des sources d'énergie suivantes qui est utilisée sur le site</t>
  </si>
  <si>
    <t>(pour les trois types de pétrole, vous tapez également le facteur de conversion énergétique)</t>
  </si>
  <si>
    <t>(Les facteurs d'émission GES peuvent être obtenus à partir de l'onglet Calculateur de GES)</t>
  </si>
  <si>
    <t>C15</t>
  </si>
  <si>
    <t>Électricité</t>
  </si>
  <si>
    <t>C18</t>
  </si>
  <si>
    <t>Gaz naturel</t>
  </si>
  <si>
    <t>C21</t>
  </si>
  <si>
    <t>GPL</t>
  </si>
  <si>
    <t>C25 F24</t>
  </si>
  <si>
    <t>Chauffage et autres gazoil</t>
  </si>
  <si>
    <t>C25 F25</t>
  </si>
  <si>
    <t>Kérosène</t>
  </si>
  <si>
    <t>C25 F26</t>
  </si>
  <si>
    <t>Mazout</t>
  </si>
  <si>
    <t xml:space="preserve">Saisissez également les données suivantes sur le fournisseur pour chacune des sources d'énergie ci-dessus. </t>
  </si>
  <si>
    <t>(Les données saisies dans cette section sont pour l'enregistrement de la société, elles ne doivent pas être utilisées dans les calculs)</t>
  </si>
  <si>
    <t>H14, H18, H21, H25</t>
  </si>
  <si>
    <t>Nom du fournisseur (peut être un service public)</t>
  </si>
  <si>
    <t>4 domaines</t>
  </si>
  <si>
    <t>Tarif</t>
  </si>
  <si>
    <t>MPRN ou GPRN</t>
  </si>
  <si>
    <t>K14, K18, K21, K25</t>
  </si>
  <si>
    <t>Numéro de compte</t>
  </si>
  <si>
    <t>Maintenant que toutes les données sont remplies sur la feuille « Démarrer », vous pouvez passer à n'importe quelle autre feuille en utilisant les liens hypertextes bleus sur le côté droit de la feuille</t>
  </si>
  <si>
    <t>Consommation de l'énergie :</t>
  </si>
  <si>
    <t>Enregistrer la consommation mensuelle d'énergie électrique</t>
  </si>
  <si>
    <t>Sélectionnez la feuille « Électricité », par exemple en cliquant sur le lien hypertexte bleu de la feuille « Démarrer »</t>
  </si>
  <si>
    <t>E3</t>
  </si>
  <si>
    <t>Dans le champ de gauche en haut, vous choisissez si le fournisseur est renouvelable (la sélection couvre toute l'année)</t>
  </si>
  <si>
    <t>Si « Oui » est sélectionné, l'émission de CO2 est mise à zéro dans les calculs</t>
  </si>
  <si>
    <t>Pour chaque mois, vous remplissez toutes les données disponibles sur la ligne correspondante. Les données que vous obtenez à partir de votre facture d'énergie mensuelle. Les données sont de gauche à droite :</t>
  </si>
  <si>
    <t>I10 I21</t>
  </si>
  <si>
    <t>Consommation cible (budget)</t>
  </si>
  <si>
    <t>J10 O21</t>
  </si>
  <si>
    <t>Les unités consommées (toujours en kWh), et le prix moyen (tarif) de ces unités, dans cet exemple €/kWh</t>
  </si>
  <si>
    <t>(Vous pouvez diviser la consommation en unités de jour, de nuit et de week-end, ou simplement utiliser des unités de jour)</t>
  </si>
  <si>
    <t>P10 U21</t>
  </si>
  <si>
    <t>Les limites de puissance maximale et leurs charges sur les factures d'énergie : Capacité maximale d'importation et excédentaire, et demande maximale.</t>
  </si>
  <si>
    <t>(NB : Seuls les frais sont nécessaires pour les calculs. Les limites réelles sont données à titre indicatif)</t>
  </si>
  <si>
    <t>V10 X21</t>
  </si>
  <si>
    <t>D'autres frais provenant des factures d'énergie : Sans watts, PSO et charges tout compris.</t>
  </si>
  <si>
    <t>Enregistrer la consommation mensuelle de gaz naturel</t>
  </si>
  <si>
    <t>Sélectionnez la feuille « Gaz naturel », par exemple en cliquant sur le lien hypertexte bleu de la feuille "Démarrer</t>
  </si>
  <si>
    <t>Pour chaque mois, vous remplissez les données sur la ligne correspondante. Les données que vous obtenez à partir de votre facture mensuelle. Les données sont de gauche à droite :</t>
  </si>
  <si>
    <t>J10 K21</t>
  </si>
  <si>
    <t>Unités consommées (NB : toujours en kWh), et le coût total de ces unités</t>
  </si>
  <si>
    <t>L10 L21</t>
  </si>
  <si>
    <t>Taxe permanente (indépendante de la consommation)</t>
  </si>
  <si>
    <t>Enregistrer la consommation mensuelle de gaz GPL</t>
  </si>
  <si>
    <t>Sélectionnez la feuille « LPG », par exemple en cliquant sur le lien hypertexte bleu de la feuille "Démarrer</t>
  </si>
  <si>
    <t>Pour chaque mois, vous remplissez toutes les données disponibles sur la ligne correspondante. Les données que vous obtenez à partir de votre facture mensuelle. Les données sont de gauche à droite :</t>
  </si>
  <si>
    <t>(Vous pouvez enregistrer jusqu'à cinq livraisons par mois)</t>
  </si>
  <si>
    <t>D10 E21</t>
  </si>
  <si>
    <t>Consommation cible (budget) de toutes les livraisons</t>
  </si>
  <si>
    <t>I10 R21</t>
  </si>
  <si>
    <t>Unités consommées (NB : toujours en litres), et le coût total de ces unités</t>
  </si>
  <si>
    <t>(L'énergie totale livrée est calculée par le programme : kWh = somme de litres * 6,96)</t>
  </si>
  <si>
    <t>Enregistrer la consommation mensuelle de pétrole</t>
  </si>
  <si>
    <t>Sélectionnez la feuille « Pétrole », par exemple en cliquant sur le lien hypertexte bleu de la feuille « Démarrer »</t>
  </si>
  <si>
    <t>D3</t>
  </si>
  <si>
    <t>Dans le champ de gauche, en haut, vous sélectionnez le type d'huile que vous utilisez (la sélection couvre toute l'année)</t>
  </si>
  <si>
    <t>(Le facteur de conversion énergétique du litre au kWh est automatiquement récupéré dans la feuille « Démarrer »)</t>
  </si>
  <si>
    <t>(L'énergie totale livrée est calculée par le programme : kWh = somme des litres * facteur de conversion)</t>
  </si>
  <si>
    <t>Maintenant, toute votre consommation d'énergie par mois est enregistrée, et vous pouvez voir tous les totaux sur la feuille « Somme »</t>
  </si>
  <si>
    <t>Enregistrement de la production pour le calcul des ICP :</t>
  </si>
  <si>
    <t>Sélectionnez la feuille « ICP », par exemple en cliquant sur le lien hypertexte bleu de la feuille « Démarrer »</t>
  </si>
  <si>
    <t>Dans les champs en haut à gauche, définissez des noms et des unités de quantité pour la production que vous affecterez aux différentes consommations d'énergie. Les données sont :</t>
  </si>
  <si>
    <t>C6 G6</t>
  </si>
  <si>
    <t>Nom et unité de production qui utilise l'électricité</t>
  </si>
  <si>
    <t>C8 G8</t>
  </si>
  <si>
    <t>Nom et unité de production qui utilise le gaz naturel</t>
  </si>
  <si>
    <t>C10 G10</t>
  </si>
  <si>
    <t>Nom et unité de production qui utilise du GPL</t>
  </si>
  <si>
    <t>C12 G12</t>
  </si>
  <si>
    <t>Nom et unité de production qui utilise toute l'énergie thermique (hors électricité)</t>
  </si>
  <si>
    <t>C14 G14</t>
  </si>
  <si>
    <t>Nom et unité de production qui utilise toute l'énergie combinée</t>
  </si>
  <si>
    <t>(NB : Les définitions couvrent l'ensemble de l'année)</t>
  </si>
  <si>
    <t>Pour chaque mois, vous remplissez toutes les données de production (activité) disponibles sur la ligne correspondante. Les données sont de gauche à droite :</t>
  </si>
  <si>
    <t>C22 C33</t>
  </si>
  <si>
    <t>Nombre d'unités produites qui utilisent de l'électricité</t>
  </si>
  <si>
    <t>D22 D33</t>
  </si>
  <si>
    <t>Nombre d'unités produites utilisant du gaz naturel</t>
  </si>
  <si>
    <t>E22 E33</t>
  </si>
  <si>
    <t>Nombre d'unités produites qui utilisent du GPL</t>
  </si>
  <si>
    <t>F22 F33</t>
  </si>
  <si>
    <t>Nombre d'unités produites utilisant du pétrole</t>
  </si>
  <si>
    <t>G22 G33</t>
  </si>
  <si>
    <t>Nombre d'unités produites qui utilisent toute l'énergie thermique (hors électricité)</t>
  </si>
  <si>
    <t>H22 H33</t>
  </si>
  <si>
    <t>Nombre d'unités produites qui utilisent toute l'énergie combinée</t>
  </si>
  <si>
    <t>I22 I33</t>
  </si>
  <si>
    <t>Cartographie de la consommation annuelle d'énergie :</t>
  </si>
  <si>
    <t>Sélectionnez la feuille « Cartographie », par exemple en cliquant sur le lien hypertexte bleu de la feuille « Démarrer »</t>
  </si>
  <si>
    <t>Faites défiler le champ avec les définitions des listes déroulantes. Les champs vert clair peuvent être modifiés par les utilisateurs.</t>
  </si>
  <si>
    <t>F87 F99</t>
  </si>
  <si>
    <t>Vous pouvez définir jusqu'à 13 bâtiments différents sur votre site</t>
  </si>
  <si>
    <t>H87 H99</t>
  </si>
  <si>
    <t>Vous pouvez définir jusqu'à 13 fonctions ou départements différents sur votre site</t>
  </si>
  <si>
    <t>J88 J99</t>
  </si>
  <si>
    <t>Il est possible de définir jusqu'à 12 processus de production différents, et un « non processus » prédéfini</t>
  </si>
  <si>
    <t>Faites défiler à nouveau vers le haut</t>
  </si>
  <si>
    <t>Pour chaque appareil consommateur d'énergie, vous remplissez les données sur une ligne, de gauche à droite :</t>
  </si>
  <si>
    <t>Colonne B</t>
  </si>
  <si>
    <t>Notez toujours la date à laquelle vous avez effectué l'enregistrement</t>
  </si>
  <si>
    <t>Colonne D</t>
  </si>
  <si>
    <t>Description de l'équipement, numéro d'identification ou code de l'équipement connu de l'entreprise</t>
  </si>
  <si>
    <t>Ensuite, vous enregistrez ce à quoi chaque équipement se rapporte, uniquement en utilisant des listes déroulantes avec des possibilités de sélection prédéfinies :</t>
  </si>
  <si>
    <t>Colonne F</t>
  </si>
  <si>
    <t>Bâtiment où l'équipement utilise son énergie, défini par vous</t>
  </si>
  <si>
    <t>Colonne H</t>
  </si>
  <si>
    <t>Fonction/ département où l'équipement utilise son énergie, défini par vous</t>
  </si>
  <si>
    <t>Colonne J</t>
  </si>
  <si>
    <t>Processus dans lequel l'équipement utilise son énergie, défini par vous</t>
  </si>
  <si>
    <t>Colonne L</t>
  </si>
  <si>
    <t>Forme d'énergie, prédéfinie : Electricité, pétrole, etc.</t>
  </si>
  <si>
    <t>Colonne N</t>
  </si>
  <si>
    <t>Technologie, prédéfinie : Éclairage, moteurs, etc.</t>
  </si>
  <si>
    <t>Colonne P</t>
  </si>
  <si>
    <t>Mode de fonctionnement, prédéfini : En continu, on-off, etc.</t>
  </si>
  <si>
    <t>Vous terminez chaque ligne en indiquant la puissance moyenne annuelle et les données de temps :</t>
  </si>
  <si>
    <t>Colonne R</t>
  </si>
  <si>
    <t>Consommation électrique maximale [kW], également appelée puissance installée de l'équipement</t>
  </si>
  <si>
    <t>Colonne S</t>
  </si>
  <si>
    <t>Facteur de charge [%], le pourcentage de la puissance installée qui est effectivement utilisé lorsque l'équipement fonctionne</t>
  </si>
  <si>
    <t>Colonne T</t>
  </si>
  <si>
    <t>Nombre d'unités, combien de pièces d'équipement identiques sont enregistrées sur cette ligne (généralement utilisée avec l'éclairage)</t>
  </si>
  <si>
    <t>Colonne U</t>
  </si>
  <si>
    <t>Heures de fonctionnement [h], combien d'heures par an l'équipement est-il allumé</t>
  </si>
  <si>
    <t>Colonne V</t>
  </si>
  <si>
    <t>Cycle d'utilisation [%], combien d'heures l'équipement consomme-t-il réellement de l'énergie</t>
  </si>
  <si>
    <t>La consommation annuelle est calculée automatiquement dans la dernière colonne</t>
  </si>
  <si>
    <t>Différents tableaux montrant la cartographie énergétique peuvent être consultés sur la feuille« (Cartographie) »</t>
  </si>
  <si>
    <t>Sauvegarde des données clés annuelles pour une comparaison ultérieure :</t>
  </si>
  <si>
    <t>Sélectionnez la feuille « Annuel », par exemple en cliquant sur le lien hypertexte bleu de la feuille "Démarrer</t>
  </si>
  <si>
    <t>Les champs bleu clair à gauche de la feuille affeuillent en permanence les données clés de l'année en cours</t>
  </si>
  <si>
    <t>Lorsque l'année est terminée, les données des champs bleu clair peuvent être copiées dans le prochain bloc vide de champs jaunes</t>
  </si>
  <si>
    <t>NB : Toujours coller les valeurs sans format ni formule</t>
  </si>
  <si>
    <t>Les données des années précédentes peuvent être comparées en consultant la feuille graphique « (Annuel) »</t>
  </si>
  <si>
    <t>Comment étudier les détails</t>
  </si>
  <si>
    <t>Sélectionnez la feuille « Détails », par exemple en cliquant sur le lien hypertexte bleu de la feuille « Démarrer »</t>
  </si>
  <si>
    <t>Cette feuille est utilisée lorsqu'un certain équipement ou procédé doit être étudié de plus près.</t>
  </si>
  <si>
    <t>(Lisez toujours les commentaires dans les cellules, s'il y en a)</t>
  </si>
  <si>
    <t>Définissez d'abord le système et ses compteurs :</t>
  </si>
  <si>
    <t>F3</t>
  </si>
  <si>
    <t>Définir d'abord l'unité d'énergie dans le champ au sommet</t>
  </si>
  <si>
    <t>B7</t>
  </si>
  <si>
    <t>Ecrivez le nom du processus à étudier</t>
  </si>
  <si>
    <t>F7 H7</t>
  </si>
  <si>
    <t>Inscrivez les noms d'un ou deux équipements dans le processus</t>
  </si>
  <si>
    <t>F8 I8</t>
  </si>
  <si>
    <t>Inscrivez les noms des compteurs correspondants et leur facteur de conversion en kWh</t>
  </si>
  <si>
    <t>G9 I9</t>
  </si>
  <si>
    <t>Inscrivez l'unité de quantité de relevé du compteur</t>
  </si>
  <si>
    <t>J9</t>
  </si>
  <si>
    <t>Inscrivez l'unité de quantité de production</t>
  </si>
  <si>
    <t>Pour chaque ligne commençant à la rangée 10, de haut en bas, inscrivez les données enregistrées suivantes :</t>
  </si>
  <si>
    <t>L'époque à laquelle les valeurs ont été enregistrées</t>
  </si>
  <si>
    <t>Colonne G, Colonne I</t>
  </si>
  <si>
    <t>La consommation d'énergie mesurée pour chaque compteur, dans l'intervalle depuis le dernier enregistrement</t>
  </si>
  <si>
    <t>Indiquez la quantité produite dans cet intervalle</t>
  </si>
  <si>
    <t>Colonne K</t>
  </si>
  <si>
    <t>Indiquez combien a été rejeté dans cet intervalle</t>
  </si>
  <si>
    <t>Inscrivez la température extérieure moyenne pendant cet intervalle</t>
  </si>
  <si>
    <t>Les détails de l'exploitation forestière peuvent être étudiés sur la feuille technique « (Détails) »</t>
  </si>
  <si>
    <t>Système de cartographie et de gestion de l'énergie</t>
  </si>
  <si>
    <t>Entreprise :</t>
  </si>
  <si>
    <t>Année :</t>
  </si>
  <si>
    <t>Adresse :</t>
  </si>
  <si>
    <t>Monnaie :</t>
  </si>
  <si>
    <t>$</t>
  </si>
  <si>
    <t>Valeurs/Textes pour les boîtes déroulantes</t>
  </si>
  <si>
    <t>Données sur les fournisseurs (une seule pour chaque type d'énergie)</t>
  </si>
  <si>
    <t>Cliquez ici pour accéder au site :</t>
  </si>
  <si>
    <t>Électricité :</t>
  </si>
  <si>
    <t>Fiches d'inscription</t>
  </si>
  <si>
    <r>
      <rPr>
        <b/>
        <sz val="8"/>
        <color indexed="8"/>
        <rFont val="Arial"/>
        <family val="2"/>
      </rPr>
      <t>Coefficient d'émission de GES [tCO</t>
    </r>
    <r>
      <rPr>
        <b/>
        <vertAlign val="subscript"/>
        <sz val="8"/>
        <color indexed="8"/>
        <rFont val="Arial"/>
        <family val="2"/>
      </rPr>
      <t>2</t>
    </r>
    <r>
      <rPr>
        <b/>
        <sz val="8"/>
        <color indexed="8"/>
        <rFont val="Arial"/>
        <family val="2"/>
      </rPr>
      <t>/kWh]</t>
    </r>
  </si>
  <si>
    <t>Fournisseurs :</t>
  </si>
  <si>
    <t>N° de compte :</t>
  </si>
  <si>
    <t>Valeurs de la consommation d'électricité</t>
  </si>
  <si>
    <t>Fournisseur vert agréé</t>
  </si>
  <si>
    <t>Valeurs de la consommation de gaz naturel</t>
  </si>
  <si>
    <t>Électricité - Moyenne de la production moyenne</t>
  </si>
  <si>
    <t>Valeurs de la consommation de GPL</t>
  </si>
  <si>
    <t>Gaz naturel :</t>
  </si>
  <si>
    <t>Valeurs de la consommation de pétrole</t>
  </si>
  <si>
    <r>
      <rPr>
        <b/>
        <sz val="8"/>
        <color indexed="8"/>
        <rFont val="Arial"/>
        <family val="2"/>
      </rPr>
      <t>kWh/m</t>
    </r>
    <r>
      <rPr>
        <b/>
        <vertAlign val="superscript"/>
        <sz val="8"/>
        <color rgb="FF000000"/>
        <rFont val="Arial"/>
        <family val="2"/>
      </rPr>
      <t>3</t>
    </r>
  </si>
  <si>
    <t>Valeurs de production pour ICP</t>
  </si>
  <si>
    <t>Cartographie</t>
  </si>
  <si>
    <t>GPL :</t>
  </si>
  <si>
    <t>Données annuelles</t>
  </si>
  <si>
    <t>Détails</t>
  </si>
  <si>
    <t>Pétrole :</t>
  </si>
  <si>
    <t>Résultats et diagrammes</t>
  </si>
  <si>
    <t>kWh/l</t>
  </si>
  <si>
    <t>Pétrole</t>
  </si>
  <si>
    <t>ICP</t>
  </si>
  <si>
    <t>Explication des couleurs</t>
  </si>
  <si>
    <t>Total</t>
  </si>
  <si>
    <t>Graphiques circulaires</t>
  </si>
  <si>
    <t>Les cellules vert clair sont des données d'entrée globales - peuvent être modifiées par l'utilisateur</t>
  </si>
  <si>
    <t>Annuel</t>
  </si>
  <si>
    <t>Les cellules jaunes sont les données saisies par l'utilisateur</t>
  </si>
  <si>
    <t>Calculateur GES</t>
  </si>
  <si>
    <t>Les cellules bleu clair sont des résultats</t>
  </si>
  <si>
    <t>Instruction calculateur GES</t>
  </si>
  <si>
    <t>Les cellules sans couleur sont protégées « en lecture seule »</t>
  </si>
  <si>
    <t>CO2 de l'électricité</t>
  </si>
  <si>
    <t>Les cellules avec la couleur grise et le texte blanc sont cachées</t>
  </si>
  <si>
    <t>Renouvelable :</t>
  </si>
  <si>
    <r>
      <rPr>
        <sz val="8"/>
        <color indexed="8"/>
        <rFont val="Arial"/>
        <family val="2"/>
      </rPr>
      <t>tCO</t>
    </r>
    <r>
      <rPr>
        <vertAlign val="subscript"/>
        <sz val="8"/>
        <color indexed="8"/>
        <rFont val="Arial"/>
        <family val="2"/>
      </rPr>
      <t>2</t>
    </r>
    <r>
      <rPr>
        <sz val="8"/>
        <color indexed="8"/>
        <rFont val="Arial"/>
        <family val="2"/>
      </rPr>
      <t>/kWh</t>
    </r>
  </si>
  <si>
    <t>Facteur d'émission de GES :</t>
  </si>
  <si>
    <t>Coût unitaire moyen :</t>
  </si>
  <si>
    <t>Résumé de l'électricité</t>
  </si>
  <si>
    <t>Unités de jour</t>
  </si>
  <si>
    <t>Unités de nuit</t>
  </si>
  <si>
    <t>Unités de week-end</t>
  </si>
  <si>
    <t>Limites maximales et leurs charges sur les factures d'énergie</t>
  </si>
  <si>
    <t>Autres charges sur les factures d'énergie</t>
  </si>
  <si>
    <t>Unités de jour (semaine)</t>
  </si>
  <si>
    <t>Unités de nuit (Semaine)</t>
  </si>
  <si>
    <t>Autres frais</t>
  </si>
  <si>
    <t>Consommation totale</t>
  </si>
  <si>
    <t>Coût total tarifé</t>
  </si>
  <si>
    <t>Total des autres frais</t>
  </si>
  <si>
    <t>Coûts totaux</t>
  </si>
  <si>
    <t>Coût unitaire moyen</t>
  </si>
  <si>
    <t>Émissions GES</t>
  </si>
  <si>
    <t>Consommation cible</t>
  </si>
  <si>
    <t>Nombre d'unités</t>
  </si>
  <si>
    <t>Coût / Unité</t>
  </si>
  <si>
    <t>Capacité d'importation maximale</t>
  </si>
  <si>
    <t>Taxe d'importation ou de capacité de service</t>
  </si>
  <si>
    <t>Capacité excédentaire</t>
  </si>
  <si>
    <t>Frais de capacité excédentaire</t>
  </si>
  <si>
    <t>Demande maximale</t>
  </si>
  <si>
    <t>Frais de demande maximale</t>
  </si>
  <si>
    <t>Charge sans eau</t>
  </si>
  <si>
    <t>Taxe de prélèvement PSO</t>
  </si>
  <si>
    <t>Toutes les charges permanentes</t>
  </si>
  <si>
    <t>% Unités</t>
  </si>
  <si>
    <t>% coûts</t>
  </si>
  <si>
    <t>MIC contracté (kVA)</t>
  </si>
  <si>
    <t>MIC approprié (kVA)</t>
  </si>
  <si>
    <t>MD réel (kW)</t>
  </si>
  <si>
    <t>Consommation journalière</t>
  </si>
  <si>
    <t>Consommation nocturne</t>
  </si>
  <si>
    <t>Vert</t>
  </si>
  <si>
    <t>Facteur d'émission</t>
  </si>
  <si>
    <t>Réel</t>
  </si>
  <si>
    <t>Réel (cumulatif)</t>
  </si>
  <si>
    <t>Objectif (cumulatif)</t>
  </si>
  <si>
    <t>[kWh]</t>
  </si>
  <si>
    <r>
      <rPr>
        <b/>
        <sz val="8"/>
        <color indexed="8"/>
        <rFont val="Arial"/>
        <family val="2"/>
      </rPr>
      <t>[tCO</t>
    </r>
    <r>
      <rPr>
        <b/>
        <vertAlign val="subscript"/>
        <sz val="8"/>
        <color indexed="8"/>
        <rFont val="Arial"/>
        <family val="2"/>
      </rPr>
      <t>2</t>
    </r>
    <r>
      <rPr>
        <b/>
        <sz val="8"/>
        <color indexed="8"/>
        <rFont val="Arial"/>
        <family val="2"/>
      </rPr>
      <t>]</t>
    </r>
  </si>
  <si>
    <t>[kVA]</t>
  </si>
  <si>
    <t>[kW]</t>
  </si>
  <si>
    <t>[%]</t>
  </si>
  <si>
    <t>tCO2/kWh</t>
  </si>
  <si>
    <t>Janv.</t>
  </si>
  <si>
    <t>Oui</t>
  </si>
  <si>
    <t>Fév.</t>
  </si>
  <si>
    <t>No</t>
  </si>
  <si>
    <t>Mar.</t>
  </si>
  <si>
    <t>Avr.</t>
  </si>
  <si>
    <t>Mai</t>
  </si>
  <si>
    <t>Juin</t>
  </si>
  <si>
    <t>Juil.</t>
  </si>
  <si>
    <t>Août</t>
  </si>
  <si>
    <t>Sept.</t>
  </si>
  <si>
    <t>Oct.</t>
  </si>
  <si>
    <t>Nov</t>
  </si>
  <si>
    <t>Déc.</t>
  </si>
  <si>
    <t>-</t>
  </si>
  <si>
    <t>Cliquez ici pour revenir à la page d'accueil</t>
  </si>
  <si>
    <t>Cliquez ici pour passer aux diagrammes</t>
  </si>
  <si>
    <t>Gaz naturel - Résumé</t>
  </si>
  <si>
    <t>Unités de gaz</t>
  </si>
  <si>
    <t>Coûts unitaire totaux</t>
  </si>
  <si>
    <t>Émissions GHG</t>
  </si>
  <si>
    <t>Charge permanente</t>
  </si>
  <si>
    <t>Unités</t>
  </si>
  <si>
    <t>Consommation de gaz</t>
  </si>
  <si>
    <t>Février</t>
  </si>
  <si>
    <t>Mar</t>
  </si>
  <si>
    <t>Résumé GPL</t>
  </si>
  <si>
    <t>Livraison GPL #1</t>
  </si>
  <si>
    <t>Livraison GPL #2</t>
  </si>
  <si>
    <t>Livraison GPL #3</t>
  </si>
  <si>
    <t>Livraison GPL #4</t>
  </si>
  <si>
    <t>Livraison GPL #5</t>
  </si>
  <si>
    <t>Livraison #1</t>
  </si>
  <si>
    <t>Livraison #2</t>
  </si>
  <si>
    <t>Livraison #3</t>
  </si>
  <si>
    <t>Livraison #4</t>
  </si>
  <si>
    <t>Livraison #5</t>
  </si>
  <si>
    <t>Total des livraisons</t>
  </si>
  <si>
    <t>Quantité</t>
  </si>
  <si>
    <t>Livraison 1</t>
  </si>
  <si>
    <t>Livraison 2</t>
  </si>
  <si>
    <t>Livraison 3</t>
  </si>
  <si>
    <t>Livraison 4</t>
  </si>
  <si>
    <t>Livraison 5</t>
  </si>
  <si>
    <t>[l]</t>
  </si>
  <si>
    <t>[tCO2]</t>
  </si>
  <si>
    <t>Type d'huile :</t>
  </si>
  <si>
    <t>Résumé sur le pétrole</t>
  </si>
  <si>
    <t>Livraison de pétrole #1</t>
  </si>
  <si>
    <t>Livraison de pétrole #2</t>
  </si>
  <si>
    <t>Livraison de pétrole #3</t>
  </si>
  <si>
    <t>Livraison de pétrole #4</t>
  </si>
  <si>
    <t>Livraison de pétrole #5</t>
  </si>
  <si>
    <t>Carburant</t>
  </si>
  <si>
    <t>NCV</t>
  </si>
  <si>
    <t>[kWh/l]</t>
  </si>
  <si>
    <t>Consommation</t>
  </si>
  <si>
    <t>Économies</t>
  </si>
  <si>
    <t>Émissions de gaz à effet de serre (GES)</t>
  </si>
  <si>
    <t>Total des combustibles (hors électricité)</t>
  </si>
  <si>
    <t>Énergie totale</t>
  </si>
  <si>
    <t>Total du site (hors électricité)</t>
  </si>
  <si>
    <t>Cliquez ici pour passer aux diagrammes circulaires</t>
  </si>
  <si>
    <t>Type d'énergie :</t>
  </si>
  <si>
    <t>Nom de la quantité mesurée qui sera comparée au type d'énergie :</t>
  </si>
  <si>
    <t>Unité de la quantité :</t>
  </si>
  <si>
    <t>Tous les thermiques :</t>
  </si>
  <si>
    <t>Combiné :</t>
  </si>
  <si>
    <t>Activité</t>
  </si>
  <si>
    <t>Consommation d'énergie (ICP)</t>
  </si>
  <si>
    <t>Coût de l'énergie</t>
  </si>
  <si>
    <t>Indicateur clé de performance du coût de l'énergie</t>
  </si>
  <si>
    <t>Tous les thermiques</t>
  </si>
  <si>
    <t>Combiné</t>
  </si>
  <si>
    <t>Objectif</t>
  </si>
  <si>
    <t>Cartographie de la consommation annuelle d'énergie</t>
  </si>
  <si>
    <t>Utilisez les listes déroulantes dans tous les champs jaunes ci-dessous, pour définir à quoi se réfère la consommation d'énergie individuelle</t>
  </si>
  <si>
    <t>Inscrivez ci-dessous les valeurs définissant l'énergie</t>
  </si>
  <si>
    <t>Résultats</t>
  </si>
  <si>
    <t>Date d'enregistrement</t>
  </si>
  <si>
    <t>Description 
(texte libre)</t>
  </si>
  <si>
    <t>Bâtiment</t>
  </si>
  <si>
    <t>MWh/an</t>
  </si>
  <si>
    <t>Fonction/ Département</t>
  </si>
  <si>
    <t>Processus</t>
  </si>
  <si>
    <t>Forme d'énergie</t>
  </si>
  <si>
    <t>Technologie</t>
  </si>
  <si>
    <t>Mode de fonctionnement</t>
  </si>
  <si>
    <t>Consommation électrique maximale [kW]</t>
  </si>
  <si>
    <t>Coefficient de charge [%]</t>
  </si>
  <si>
    <t>Heures de fonctionnement [h]</t>
  </si>
  <si>
    <t>Cycle d'utilisation 
[%]</t>
  </si>
  <si>
    <t>Consommation d'énergie 
[kWh/an]</t>
  </si>
  <si>
    <t>Définitions des listes déroulantes. Les champs vert clair peuvent être modifiés par les utilisateurs.</t>
  </si>
  <si>
    <t>kWh/an somme</t>
  </si>
  <si>
    <t>Magasins</t>
  </si>
  <si>
    <t>-non un processus-</t>
  </si>
  <si>
    <t>Éclairage</t>
  </si>
  <si>
    <t>Mélange</t>
  </si>
  <si>
    <t>Processus 1</t>
  </si>
  <si>
    <t>Vapeur</t>
  </si>
  <si>
    <t>Chauffage</t>
  </si>
  <si>
    <t>continuellement</t>
  </si>
  <si>
    <t>Processus 2</t>
  </si>
  <si>
    <t>Gaz</t>
  </si>
  <si>
    <t>Moteurs</t>
  </si>
  <si>
    <t>On-off</t>
  </si>
  <si>
    <t>Processus 3</t>
  </si>
  <si>
    <t>Electronique</t>
  </si>
  <si>
    <t>Valve/amortisseur</t>
  </si>
  <si>
    <t>Admin</t>
  </si>
  <si>
    <t>Chauffage urbain</t>
  </si>
  <si>
    <t>Refroidissement</t>
  </si>
  <si>
    <t>VSD</t>
  </si>
  <si>
    <t>WTP</t>
  </si>
  <si>
    <t>Compr. Air</t>
  </si>
  <si>
    <t>Services</t>
  </si>
  <si>
    <t>Poste de garde</t>
  </si>
  <si>
    <t>Centre des visiteurs</t>
  </si>
  <si>
    <t>Décharge de déchets</t>
  </si>
  <si>
    <t>Jardins</t>
  </si>
  <si>
    <t>Entrepôt 1</t>
  </si>
  <si>
    <t>Entrepôt 2</t>
  </si>
  <si>
    <t>Année en cours :</t>
  </si>
  <si>
    <t>Lorsqu'une année est terminée dans les champs bleu clair, copiez la et insérez-la comme texte dans les champs jaunes correspondants</t>
  </si>
  <si>
    <t xml:space="preserve"> </t>
  </si>
  <si>
    <t>Total carburants</t>
  </si>
  <si>
    <t>Coût total de l'énergie</t>
  </si>
  <si>
    <t>CO2 total</t>
  </si>
  <si>
    <t>ICP combiné</t>
  </si>
  <si>
    <t>Schéma 1 Titre :</t>
  </si>
  <si>
    <t>Unité de l'énergie :</t>
  </si>
  <si>
    <t>kW</t>
  </si>
  <si>
    <t>Schéma 2 Titre :</t>
  </si>
  <si>
    <t>Schéma 3 Titre :</t>
  </si>
  <si>
    <t>Schéma 4 Titre :</t>
  </si>
  <si>
    <t>Équipement ou processus pour étudier</t>
  </si>
  <si>
    <t>Sous-compteurs d'énergie</t>
  </si>
  <si>
    <t>Autres quantités mesurées</t>
  </si>
  <si>
    <t>processus 1</t>
  </si>
  <si>
    <t>Produits</t>
  </si>
  <si>
    <t>En extérieur</t>
  </si>
  <si>
    <t>Intervalles des journaux 
[jj-mm-aa hh:mm]</t>
  </si>
  <si>
    <t>Puissance totale</t>
  </si>
  <si>
    <t>compteur 1</t>
  </si>
  <si>
    <t>compteur 2</t>
  </si>
  <si>
    <t>Produit</t>
  </si>
  <si>
    <t>Rejets</t>
  </si>
  <si>
    <t>Température</t>
  </si>
  <si>
    <t>I</t>
  </si>
  <si>
    <t>tonnes</t>
  </si>
  <si>
    <t>[°C]</t>
  </si>
  <si>
    <t xml:space="preserve">CALCULATEUR DE BASE DE GES </t>
  </si>
  <si>
    <t>Utilisation de l'électricité (1)</t>
  </si>
  <si>
    <t>Conversion</t>
  </si>
  <si>
    <t xml:space="preserve">Conversion </t>
  </si>
  <si>
    <t xml:space="preserve">tonnes de CO2/kWh </t>
  </si>
  <si>
    <t>tonnes de CO2/MJ</t>
  </si>
  <si>
    <t>Utilisation en kWh</t>
  </si>
  <si>
    <t>Utilisation dans le MJ</t>
  </si>
  <si>
    <t>Quantité de CO2 en tonnes (kWh)</t>
  </si>
  <si>
    <t>Quantité de CO2 en tonnes (MJ)</t>
  </si>
  <si>
    <t xml:space="preserve">Total de l'énergie importée </t>
  </si>
  <si>
    <t xml:space="preserve">(1) Saisissez les données spécifiques au pays ou à la région à partir de la feuille « CO2 de l'électricité » ou saisissez une valeur spécifique en CO2/kWh </t>
  </si>
  <si>
    <t>Chauffage/refroidissement urbain (2)</t>
  </si>
  <si>
    <t xml:space="preserve">Type </t>
  </si>
  <si>
    <t>Unité</t>
  </si>
  <si>
    <t xml:space="preserve">Utilisation </t>
  </si>
  <si>
    <t>Quantité de CO2 en tonnes</t>
  </si>
  <si>
    <t>tonnes de CO2/unité</t>
  </si>
  <si>
    <t xml:space="preserve">(a) </t>
  </si>
  <si>
    <t xml:space="preserve">(b) </t>
  </si>
  <si>
    <t>Total des importations de chauffage/refroidissement urbain</t>
  </si>
  <si>
    <t>(2) Indiquez le type de service énergétique, l'unité, le facteur de conversion et l'utilisation totale</t>
  </si>
  <si>
    <t>Vapeur (3)</t>
  </si>
  <si>
    <t>Utilisation</t>
  </si>
  <si>
    <t xml:space="preserve">Quantité de CO2 en tonnes </t>
  </si>
  <si>
    <t xml:space="preserve">Total de la vapeur importée </t>
  </si>
  <si>
    <t>(3) Indiquer l'unité, le facteur de conversion et l'utilisation totale</t>
  </si>
  <si>
    <t>Combustion de combustibles (4)</t>
  </si>
  <si>
    <t>tonnes de CO2/TJ</t>
  </si>
  <si>
    <t xml:space="preserve">Utilisation dans le MJ </t>
  </si>
  <si>
    <t>Quantité de CO2 (kWh)</t>
  </si>
  <si>
    <t>Quantité de CO2 (MJ)</t>
  </si>
  <si>
    <t>Produits dérivés du pétrole</t>
  </si>
  <si>
    <t xml:space="preserve">Ethane </t>
  </si>
  <si>
    <t xml:space="preserve">GLP </t>
  </si>
  <si>
    <t xml:space="preserve">Essence </t>
  </si>
  <si>
    <t>Naphte</t>
  </si>
  <si>
    <t xml:space="preserve">Gaz/diesel </t>
  </si>
  <si>
    <t xml:space="preserve">Fioul lourd/fioul résiduel </t>
  </si>
  <si>
    <t xml:space="preserve">Kérosène </t>
  </si>
  <si>
    <t xml:space="preserve">Coke de pétrole </t>
  </si>
  <si>
    <t xml:space="preserve">Autres </t>
  </si>
  <si>
    <t>Charbon et produits houillers</t>
  </si>
  <si>
    <t xml:space="preserve">Charbon à coke </t>
  </si>
  <si>
    <t>Autres charbons bitumineux</t>
  </si>
  <si>
    <t xml:space="preserve">Anthracite </t>
  </si>
  <si>
    <t xml:space="preserve">Charbon subbitumineux </t>
  </si>
  <si>
    <t xml:space="preserve">Lignite / lignite brun </t>
  </si>
  <si>
    <t xml:space="preserve">Tourbe </t>
  </si>
  <si>
    <t xml:space="preserve">Agglomérés </t>
  </si>
  <si>
    <t xml:space="preserve">Coke de four à coke </t>
  </si>
  <si>
    <t xml:space="preserve">Coke de gaz </t>
  </si>
  <si>
    <t xml:space="preserve">Bkb/briquettes de tourbe </t>
  </si>
  <si>
    <t>Gaz naturel (sec)</t>
  </si>
  <si>
    <t>Gaz de cokerie</t>
  </si>
  <si>
    <t>Gaz de haut fourneau</t>
  </si>
  <si>
    <t xml:space="preserve">CO2 total de la combustion </t>
  </si>
  <si>
    <t>(2) Données de l’UNCTAD (2004). Manuel pour les préparateurs et les utilisateurs d'indicateurs d'éco-efficacité. Indiquez l'utilisation totale et, si d'autres sources sont utilisées, les facteurs de conversion pour celles-ci</t>
  </si>
  <si>
    <t>Le CO2 lié aux procédés (5)</t>
  </si>
  <si>
    <t>Éq. CO2 total en tonnes (6)</t>
  </si>
  <si>
    <t>GES</t>
  </si>
  <si>
    <t xml:space="preserve">Quantité en tonnes </t>
  </si>
  <si>
    <t>Quantité d'équivalent CO2 en tonnes</t>
  </si>
  <si>
    <t>Données d'entrée en kWh</t>
  </si>
  <si>
    <t xml:space="preserve">Données d'entrée en MJ </t>
  </si>
  <si>
    <t>Dioxyde de carbone CO2</t>
  </si>
  <si>
    <t>Méthane CH4</t>
  </si>
  <si>
    <t>Oxyde nitreux N2O</t>
  </si>
  <si>
    <t>(4) Éq. CO2 provenant de l'utilisation d'électricité, de la combustion, des processus</t>
  </si>
  <si>
    <t>d’hexaflouride de soufre SF6</t>
  </si>
  <si>
    <t>chauffage urbain / refroidissement et la vapeur</t>
  </si>
  <si>
    <t xml:space="preserve">HFC - 125 </t>
  </si>
  <si>
    <t>HFC - 134</t>
  </si>
  <si>
    <t xml:space="preserve">HFC - 134a  </t>
  </si>
  <si>
    <t xml:space="preserve">HFC - 143 </t>
  </si>
  <si>
    <t xml:space="preserve">HFC - 143a  </t>
  </si>
  <si>
    <t xml:space="preserve">HFC - 152a </t>
  </si>
  <si>
    <t xml:space="preserve">HFC - 227ea </t>
  </si>
  <si>
    <t xml:space="preserve">HFC - 23  </t>
  </si>
  <si>
    <t xml:space="preserve">HFC - 236fa  </t>
  </si>
  <si>
    <t xml:space="preserve">HFC - 245ca </t>
  </si>
  <si>
    <t>HFC - 32</t>
  </si>
  <si>
    <t xml:space="preserve">HFC - 41 </t>
  </si>
  <si>
    <t xml:space="preserve">HFC - 43 - I0mee </t>
  </si>
  <si>
    <t xml:space="preserve">Perfluorobutane </t>
  </si>
  <si>
    <t xml:space="preserve">Perfluorométhane </t>
  </si>
  <si>
    <t xml:space="preserve">Perfluoropropane  </t>
  </si>
  <si>
    <t xml:space="preserve">Perfluoropentane  </t>
  </si>
  <si>
    <t xml:space="preserve">Perfluorocyclobutane  </t>
  </si>
  <si>
    <t xml:space="preserve">Perfluoroéthane  </t>
  </si>
  <si>
    <t xml:space="preserve">Perfluorohexane  </t>
  </si>
  <si>
    <t>Éq. CO2 total des procédés</t>
  </si>
  <si>
    <t xml:space="preserve">(3) Données du Defra (2008). Lignes directrices pour les facteurs de conversion des GES de la Defra </t>
  </si>
  <si>
    <t>Indiquez la production totale, si d'autres types d'émissions de GES sont émis, indiquez les facteurs de conversion de ces émissions</t>
  </si>
  <si>
    <t xml:space="preserve">CO2 de l'électricité </t>
  </si>
  <si>
    <t xml:space="preserve">Calculateur de conversion </t>
  </si>
  <si>
    <t xml:space="preserve">Asie </t>
  </si>
  <si>
    <t xml:space="preserve"> tonnes de CO2/kWh</t>
  </si>
  <si>
    <t>kWh en MJ</t>
  </si>
  <si>
    <t xml:space="preserve">kWh </t>
  </si>
  <si>
    <t xml:space="preserve">MJ </t>
  </si>
  <si>
    <t>Bangladesh</t>
  </si>
  <si>
    <t xml:space="preserve">Brunei </t>
  </si>
  <si>
    <t xml:space="preserve">MJ en kWh </t>
  </si>
  <si>
    <t>MJ</t>
  </si>
  <si>
    <t xml:space="preserve">Chine, République populaire de </t>
  </si>
  <si>
    <t xml:space="preserve">Taïwan (POC) </t>
  </si>
  <si>
    <t xml:space="preserve">TJ en MJ </t>
  </si>
  <si>
    <t>TJ</t>
  </si>
  <si>
    <t xml:space="preserve">Hong Kong, Chine </t>
  </si>
  <si>
    <t xml:space="preserve">Inde </t>
  </si>
  <si>
    <t xml:space="preserve">TJ en kWh </t>
  </si>
  <si>
    <t xml:space="preserve">Indonésie </t>
  </si>
  <si>
    <t>Corée, RPD</t>
  </si>
  <si>
    <t xml:space="preserve">Malaisie </t>
  </si>
  <si>
    <t>Myanmar</t>
  </si>
  <si>
    <t xml:space="preserve">Népal </t>
  </si>
  <si>
    <t xml:space="preserve">Pakistan </t>
  </si>
  <si>
    <t xml:space="preserve">Philippines </t>
  </si>
  <si>
    <t xml:space="preserve">Sri Lanka </t>
  </si>
  <si>
    <t xml:space="preserve">Thaïlande </t>
  </si>
  <si>
    <t>Vietnam</t>
  </si>
  <si>
    <t>Autres pays d'Asie</t>
  </si>
  <si>
    <t>*Afghanistan, Bhoutan, Fidji, Polynésie française, Kiribati, Maldives, Nouvelle-Calédonie, Papouasie-Nouvelle-Guinée, Samoa, Îles Salomon et Vanuatu.</t>
  </si>
  <si>
    <t>Afrique</t>
  </si>
  <si>
    <t xml:space="preserve">Algérie </t>
  </si>
  <si>
    <t>Angola</t>
  </si>
  <si>
    <t xml:space="preserve">Bénin </t>
  </si>
  <si>
    <t xml:space="preserve">Cameroun </t>
  </si>
  <si>
    <t xml:space="preserve">Côte D’Ivoire </t>
  </si>
  <si>
    <t xml:space="preserve">Égypte </t>
  </si>
  <si>
    <t xml:space="preserve">Érythrée </t>
  </si>
  <si>
    <t xml:space="preserve">Éthiopie </t>
  </si>
  <si>
    <t>Gabon</t>
  </si>
  <si>
    <t>Ghana</t>
  </si>
  <si>
    <t xml:space="preserve">Kenya </t>
  </si>
  <si>
    <t>Jamahiriya arabe libyenne</t>
  </si>
  <si>
    <t xml:space="preserve">Maroc </t>
  </si>
  <si>
    <t xml:space="preserve">Mozambique </t>
  </si>
  <si>
    <t xml:space="preserve">Namibie </t>
  </si>
  <si>
    <t>Nigéria</t>
  </si>
  <si>
    <t>Sénégal</t>
  </si>
  <si>
    <t>Afrique du Sud</t>
  </si>
  <si>
    <t xml:space="preserve">Soudan </t>
  </si>
  <si>
    <t xml:space="preserve">Tanzanie, République-Unie de </t>
  </si>
  <si>
    <t xml:space="preserve">Togo </t>
  </si>
  <si>
    <t xml:space="preserve">Tunisie </t>
  </si>
  <si>
    <t xml:space="preserve">Yémen </t>
  </si>
  <si>
    <t xml:space="preserve">Zimbabwe </t>
  </si>
  <si>
    <t xml:space="preserve">Autres pays d'Afrique </t>
  </si>
  <si>
    <t>*Botswana, Burkina Faso, Burundi, Cap-Vert, République centrafricaine, Tchad, Djibouti, Guinée équatoriale, Gambie, Guinée, Guinée-Bissau, Lesotho, Liberia, Madagascar, Malawi, Mali, Mauritanie, Maurice, Niger, Rwanda, Sao Tomé-et-Principe, Seychelles, Sierra Leone, Somalie, Swaziland et Ouganda</t>
  </si>
  <si>
    <t xml:space="preserve">Moyen Orient </t>
  </si>
  <si>
    <t>tonnes de CO2/kWh</t>
  </si>
  <si>
    <t xml:space="preserve">Bahreïn </t>
  </si>
  <si>
    <t xml:space="preserve">Iran, République islamique d’ </t>
  </si>
  <si>
    <t>Irak</t>
  </si>
  <si>
    <t>Israël</t>
  </si>
  <si>
    <t xml:space="preserve">Jordanie </t>
  </si>
  <si>
    <t>Koweït</t>
  </si>
  <si>
    <t xml:space="preserve">Liban </t>
  </si>
  <si>
    <t xml:space="preserve">Oman </t>
  </si>
  <si>
    <t xml:space="preserve">Qatar </t>
  </si>
  <si>
    <t>Arabie Saoudite</t>
  </si>
  <si>
    <t xml:space="preserve">République arabe syrienne </t>
  </si>
  <si>
    <t xml:space="preserve">Émirats arabes unis </t>
  </si>
  <si>
    <t xml:space="preserve">Europe </t>
  </si>
  <si>
    <t>Albanie</t>
  </si>
  <si>
    <t>Arménie</t>
  </si>
  <si>
    <t>Azerbaïdjan</t>
  </si>
  <si>
    <t xml:space="preserve">Biélorussie </t>
  </si>
  <si>
    <t>Bosnie-Herzégovine</t>
  </si>
  <si>
    <t>Bulgarie</t>
  </si>
  <si>
    <t xml:space="preserve">Croatie </t>
  </si>
  <si>
    <t>République tchèque</t>
  </si>
  <si>
    <t xml:space="preserve">Géorgie </t>
  </si>
  <si>
    <t>Hongrie</t>
  </si>
  <si>
    <t>Kazakhstan</t>
  </si>
  <si>
    <t>Kirghizstan</t>
  </si>
  <si>
    <t xml:space="preserve">Macédoine, ARY de </t>
  </si>
  <si>
    <t xml:space="preserve">Moldavie, République de </t>
  </si>
  <si>
    <t xml:space="preserve">Roumanie </t>
  </si>
  <si>
    <t xml:space="preserve">Fédération de Russie </t>
  </si>
  <si>
    <t xml:space="preserve">République slovaque </t>
  </si>
  <si>
    <t xml:space="preserve">Tadjikistan </t>
  </si>
  <si>
    <t xml:space="preserve">Turkménistan </t>
  </si>
  <si>
    <t>Ukraine</t>
  </si>
  <si>
    <t xml:space="preserve">Yougoslavie, République fédérale de </t>
  </si>
  <si>
    <t>Amérique latine</t>
  </si>
  <si>
    <t>Argentine</t>
  </si>
  <si>
    <t xml:space="preserve">Bolivie </t>
  </si>
  <si>
    <t>Brésil</t>
  </si>
  <si>
    <t>Chili</t>
  </si>
  <si>
    <t>Colombie</t>
  </si>
  <si>
    <t>Costa Rica</t>
  </si>
  <si>
    <t>Cuba</t>
  </si>
  <si>
    <t xml:space="preserve">République dominicaine </t>
  </si>
  <si>
    <t>Équateur</t>
  </si>
  <si>
    <t xml:space="preserve">El Salvador </t>
  </si>
  <si>
    <t>Guatemala</t>
  </si>
  <si>
    <t>Haïti</t>
  </si>
  <si>
    <t>Honduras</t>
  </si>
  <si>
    <t xml:space="preserve">Jamaïque </t>
  </si>
  <si>
    <t>Mexique</t>
  </si>
  <si>
    <t>Antilles néerlandaises</t>
  </si>
  <si>
    <t>Nicaragua</t>
  </si>
  <si>
    <t xml:space="preserve">Panama </t>
  </si>
  <si>
    <t xml:space="preserve">Pérou </t>
  </si>
  <si>
    <t xml:space="preserve">Trinité-et-Tobago </t>
  </si>
  <si>
    <t>Uruguay</t>
  </si>
  <si>
    <t>Vénézuela</t>
  </si>
  <si>
    <t>Autres Amérique latine*</t>
  </si>
  <si>
    <t>*Antigua-et-Barbuda, Bahamas, Barbade, Belize, Bermudes, Dominique, Guyane française, Grenade, Guadeloupe, Guyana, Martinique, Saint-Christophe-et-Nevis et Anguilla, Sainte-Lucie, Saint-Vincent-et-les-Grenadines et Suriname</t>
  </si>
  <si>
    <t>Régions du monde</t>
  </si>
  <si>
    <t>directives</t>
  </si>
  <si>
    <t xml:space="preserve">Afrique </t>
  </si>
  <si>
    <t xml:space="preserve">Asie hors Chine </t>
  </si>
  <si>
    <t xml:space="preserve">Chine </t>
  </si>
  <si>
    <t xml:space="preserve">Ancienne URSS </t>
  </si>
  <si>
    <t>Moyen Orient</t>
  </si>
  <si>
    <t xml:space="preserve">Total OCDE </t>
  </si>
  <si>
    <t xml:space="preserve">OCDE Amérique du Nord </t>
  </si>
  <si>
    <t>OCDE Pacifique</t>
  </si>
  <si>
    <t>OCDE Europe</t>
  </si>
  <si>
    <t xml:space="preserve">Europe non membre de l'OCDE </t>
  </si>
  <si>
    <t xml:space="preserve">Total hors OCDE </t>
  </si>
  <si>
    <t>Union européenne</t>
  </si>
  <si>
    <t>données de la CNUCED (2004) www.unctad.org/en/docs//iteipc20037_en.pdf</t>
  </si>
  <si>
    <t>Cliquez ici pour passer à la feuille de calcul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</si>
</sst>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000"/>
    <numFmt numFmtId="166" formatCode="yyyy/mm/dd;@"/>
    <numFmt numFmtId="167" formatCode="#,##0.000"/>
    <numFmt numFmtId="168" formatCode="#,##0.0000"/>
    <numFmt numFmtId="169" formatCode="#,##0.00000"/>
    <numFmt numFmtId="170" formatCode="#,##0.0000000"/>
    <numFmt numFmtId="171" formatCode="dd/mm/yy\ hh:mm;@"/>
    <numFmt numFmtId="172" formatCode="0.0000000000"/>
  </numFmts>
  <fonts count="90" x14ac:knownFonts="1">
    <font>
      <sz val="10"/>
      <name val="Arial"/>
    </font>
    <font>
      <sz val="8"/>
      <name val="Arial"/>
      <family val="2"/>
    </font>
    <font>
      <b/>
      <sz val="8"/>
      <name val="Arial"/>
      <family val="2"/>
    </font>
    <font>
      <sz val="8"/>
      <name val="Arial"/>
      <family val="2"/>
    </font>
    <font>
      <b/>
      <sz val="10"/>
      <name val="Arial"/>
      <family val="2"/>
    </font>
    <font>
      <b/>
      <sz val="8"/>
      <color indexed="55"/>
      <name val="Arial"/>
      <family val="2"/>
    </font>
    <font>
      <sz val="8"/>
      <color indexed="55"/>
      <name val="Arial"/>
      <family val="2"/>
    </font>
    <font>
      <sz val="8"/>
      <color indexed="55"/>
      <name val="Arial"/>
      <family val="2"/>
    </font>
    <font>
      <b/>
      <sz val="8"/>
      <color indexed="55"/>
      <name val="Arial"/>
      <family val="2"/>
    </font>
    <font>
      <u/>
      <sz val="10"/>
      <color indexed="12"/>
      <name val="Arial"/>
      <family val="2"/>
    </font>
    <font>
      <b/>
      <sz val="10"/>
      <color indexed="55"/>
      <name val="Arial"/>
      <family val="2"/>
    </font>
    <font>
      <sz val="10"/>
      <color indexed="55"/>
      <name val="Arial"/>
      <family val="2"/>
    </font>
    <font>
      <b/>
      <sz val="10"/>
      <color indexed="55"/>
      <name val="Arial"/>
      <family val="2"/>
    </font>
    <font>
      <b/>
      <sz val="8"/>
      <color indexed="9"/>
      <name val="Arial"/>
      <family val="2"/>
    </font>
    <font>
      <sz val="10"/>
      <color indexed="55"/>
      <name val="Arial"/>
      <family val="2"/>
    </font>
    <font>
      <sz val="10"/>
      <color indexed="9"/>
      <name val="Verdana"/>
      <family val="2"/>
    </font>
    <font>
      <b/>
      <sz val="14"/>
      <color indexed="21"/>
      <name val="Arial"/>
      <family val="2"/>
    </font>
    <font>
      <b/>
      <u/>
      <sz val="8"/>
      <name val="Arial"/>
      <family val="2"/>
    </font>
    <font>
      <b/>
      <sz val="16"/>
      <color indexed="21"/>
      <name val="Arial"/>
      <family val="2"/>
    </font>
    <font>
      <b/>
      <sz val="16"/>
      <name val="Arial"/>
      <family val="2"/>
    </font>
    <font>
      <b/>
      <sz val="16"/>
      <color indexed="55"/>
      <name val="Arial"/>
      <family val="2"/>
    </font>
    <font>
      <sz val="8"/>
      <color indexed="10"/>
      <name val="Arial"/>
      <family val="2"/>
    </font>
    <font>
      <b/>
      <sz val="8"/>
      <color indexed="9"/>
      <name val="Arial"/>
      <family val="2"/>
    </font>
    <font>
      <sz val="10"/>
      <name val="Arial"/>
      <family val="2"/>
    </font>
    <font>
      <b/>
      <sz val="8"/>
      <name val="Arial"/>
      <family val="2"/>
    </font>
    <font>
      <sz val="9"/>
      <name val="Times New Roman"/>
      <family val="1"/>
    </font>
    <font>
      <sz val="10"/>
      <name val="Tahoma"/>
      <family val="2"/>
    </font>
    <font>
      <sz val="8"/>
      <name val="Tahoma"/>
      <family val="2"/>
    </font>
    <font>
      <b/>
      <sz val="14"/>
      <name val="Tahoma"/>
      <family val="2"/>
    </font>
    <font>
      <b/>
      <sz val="11"/>
      <name val="Tahoma"/>
      <family val="2"/>
    </font>
    <font>
      <b/>
      <sz val="10"/>
      <name val="Tahoma"/>
      <family val="2"/>
    </font>
    <font>
      <sz val="8"/>
      <color indexed="23"/>
      <name val="Tahoma"/>
      <family val="2"/>
    </font>
    <font>
      <b/>
      <sz val="8"/>
      <name val="Tahoma"/>
      <family val="2"/>
    </font>
    <font>
      <b/>
      <sz val="9"/>
      <name val="Tahoma"/>
      <family val="2"/>
    </font>
    <font>
      <sz val="10"/>
      <name val="Tahoma"/>
      <family val="2"/>
    </font>
    <font>
      <b/>
      <sz val="8"/>
      <color indexed="81"/>
      <name val="Tahoma"/>
      <family val="2"/>
    </font>
    <font>
      <sz val="8"/>
      <color indexed="23"/>
      <name val="Arial"/>
      <family val="2"/>
    </font>
    <font>
      <b/>
      <sz val="10"/>
      <color indexed="23"/>
      <name val="Arial"/>
      <family val="2"/>
    </font>
    <font>
      <b/>
      <sz val="8"/>
      <color indexed="23"/>
      <name val="Arial"/>
      <family val="2"/>
    </font>
    <font>
      <sz val="10"/>
      <color indexed="23"/>
      <name val="Arial"/>
      <family val="2"/>
    </font>
    <font>
      <b/>
      <sz val="10"/>
      <color indexed="8"/>
      <name val="Arial"/>
      <family val="2"/>
    </font>
    <font>
      <b/>
      <sz val="8"/>
      <color indexed="8"/>
      <name val="Arial"/>
      <family val="2"/>
    </font>
    <font>
      <sz val="8"/>
      <color indexed="8"/>
      <name val="Arial"/>
      <family val="2"/>
    </font>
    <font>
      <sz val="8"/>
      <color indexed="8"/>
      <name val="Arial"/>
      <family val="2"/>
    </font>
    <font>
      <b/>
      <sz val="8"/>
      <color indexed="8"/>
      <name val="Arial"/>
      <family val="2"/>
    </font>
    <font>
      <b/>
      <sz val="10"/>
      <color indexed="8"/>
      <name val="Arial"/>
      <family val="2"/>
    </font>
    <font>
      <b/>
      <sz val="16"/>
      <color indexed="8"/>
      <name val="Arial"/>
      <family val="2"/>
    </font>
    <font>
      <b/>
      <u/>
      <sz val="8"/>
      <color indexed="9"/>
      <name val="Arial"/>
      <family val="2"/>
    </font>
    <font>
      <sz val="8"/>
      <color indexed="9"/>
      <name val="Arial"/>
      <family val="2"/>
    </font>
    <font>
      <sz val="8"/>
      <color indexed="9"/>
      <name val="Arial"/>
      <family val="2"/>
    </font>
    <font>
      <b/>
      <u/>
      <sz val="8"/>
      <color indexed="9"/>
      <name val="Arial"/>
      <family val="2"/>
    </font>
    <font>
      <sz val="10"/>
      <color indexed="9"/>
      <name val="Arial"/>
      <family val="2"/>
    </font>
    <font>
      <b/>
      <sz val="14"/>
      <color indexed="8"/>
      <name val="Arial"/>
      <family val="2"/>
    </font>
    <font>
      <b/>
      <sz val="12"/>
      <color indexed="8"/>
      <name val="Arial"/>
      <family val="2"/>
    </font>
    <font>
      <b/>
      <sz val="14"/>
      <color indexed="8"/>
      <name val="Arial"/>
      <family val="2"/>
    </font>
    <font>
      <b/>
      <sz val="10"/>
      <color indexed="9"/>
      <name val="Arial"/>
      <family val="2"/>
    </font>
    <font>
      <b/>
      <sz val="16"/>
      <color indexed="9"/>
      <name val="Arial"/>
      <family val="2"/>
    </font>
    <font>
      <b/>
      <sz val="12"/>
      <color indexed="9"/>
      <name val="Arial"/>
      <family val="2"/>
    </font>
    <font>
      <b/>
      <sz val="11"/>
      <color indexed="8"/>
      <name val="Arial"/>
      <family val="2"/>
    </font>
    <font>
      <b/>
      <sz val="18"/>
      <color indexed="8"/>
      <name val="Arial"/>
      <family val="2"/>
    </font>
    <font>
      <sz val="10"/>
      <color indexed="9"/>
      <name val="Tahoma"/>
      <family val="2"/>
    </font>
    <font>
      <b/>
      <sz val="10"/>
      <color indexed="9"/>
      <name val="Arial"/>
      <family val="2"/>
    </font>
    <font>
      <b/>
      <sz val="11"/>
      <color indexed="9"/>
      <name val="Arial"/>
      <family val="2"/>
    </font>
    <font>
      <b/>
      <sz val="14"/>
      <color indexed="9"/>
      <name val="Arial"/>
      <family val="2"/>
    </font>
    <font>
      <b/>
      <sz val="10"/>
      <color indexed="12"/>
      <name val="Arial"/>
      <family val="2"/>
    </font>
    <font>
      <sz val="10"/>
      <color indexed="12"/>
      <name val="Arial"/>
      <family val="2"/>
    </font>
    <font>
      <sz val="10"/>
      <color indexed="9"/>
      <name val="Arial"/>
      <family val="2"/>
    </font>
    <font>
      <u/>
      <sz val="10"/>
      <color indexed="12"/>
      <name val="Arial"/>
      <family val="2"/>
    </font>
    <font>
      <b/>
      <u/>
      <sz val="10"/>
      <color indexed="12"/>
      <name val="Arial"/>
      <family val="2"/>
    </font>
    <font>
      <b/>
      <sz val="10"/>
      <color indexed="8"/>
      <name val="Tahoma"/>
      <family val="2"/>
    </font>
    <font>
      <sz val="8"/>
      <color indexed="23"/>
      <name val="Arial"/>
      <family val="2"/>
    </font>
    <font>
      <b/>
      <sz val="9"/>
      <color indexed="10"/>
      <name val="Arial"/>
      <family val="2"/>
    </font>
    <font>
      <b/>
      <vertAlign val="subscript"/>
      <sz val="8"/>
      <color indexed="8"/>
      <name val="Arial"/>
      <family val="2"/>
    </font>
    <font>
      <vertAlign val="subscript"/>
      <sz val="8"/>
      <color indexed="8"/>
      <name val="Arial"/>
      <family val="2"/>
    </font>
    <font>
      <i/>
      <sz val="10"/>
      <name val="Arial"/>
      <family val="2"/>
    </font>
    <font>
      <b/>
      <sz val="8"/>
      <color indexed="22"/>
      <name val="Arial"/>
      <family val="2"/>
    </font>
    <font>
      <sz val="8"/>
      <color indexed="22"/>
      <name val="Arial"/>
      <family val="2"/>
    </font>
    <font>
      <sz val="10"/>
      <color indexed="22"/>
      <name val="Arial"/>
      <family val="2"/>
    </font>
    <font>
      <sz val="9"/>
      <name val="Tahoma"/>
      <family val="2"/>
    </font>
    <font>
      <b/>
      <sz val="10"/>
      <name val="Calibri"/>
      <family val="2"/>
    </font>
    <font>
      <sz val="10"/>
      <name val="Calibri"/>
      <family val="2"/>
    </font>
    <font>
      <b/>
      <sz val="10"/>
      <color indexed="9"/>
      <name val="Calibri"/>
      <family val="2"/>
    </font>
    <font>
      <sz val="10"/>
      <color indexed="9"/>
      <name val="Calibri"/>
      <family val="2"/>
    </font>
    <font>
      <sz val="9.5"/>
      <name val="Calibri"/>
      <family val="2"/>
    </font>
    <font>
      <i/>
      <sz val="10"/>
      <name val="Calibri"/>
      <family val="2"/>
    </font>
    <font>
      <sz val="10"/>
      <color indexed="8"/>
      <name val="Calibri"/>
      <family val="2"/>
    </font>
    <font>
      <sz val="9"/>
      <color indexed="81"/>
      <name val="Tahoma"/>
      <family val="2"/>
    </font>
    <font>
      <b/>
      <vertAlign val="superscript"/>
      <sz val="8"/>
      <color rgb="FF000000"/>
      <name val="Arial"/>
      <family val="2"/>
    </font>
    <font>
      <sz val="10"/>
      <color theme="0"/>
      <name val="Arial"/>
      <family val="2"/>
    </font>
    <font>
      <b/>
      <sz val="20"/>
      <color rgb="FF5FB995"/>
      <name val="Franklin Gothic Book"/>
      <family val="2"/>
    </font>
  </fonts>
  <fills count="1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3"/>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63"/>
        <bgColor indexed="64"/>
      </patternFill>
    </fill>
    <fill>
      <patternFill patternType="solid">
        <fgColor indexed="31"/>
        <bgColor indexed="64"/>
      </patternFill>
    </fill>
    <fill>
      <patternFill patternType="solid">
        <fgColor indexed="50"/>
        <bgColor indexed="64"/>
      </patternFill>
    </fill>
    <fill>
      <patternFill patternType="solid">
        <fgColor indexed="24"/>
        <bgColor indexed="64"/>
      </patternFill>
    </fill>
    <fill>
      <patternFill patternType="solid">
        <fgColor indexed="46"/>
        <bgColor indexed="64"/>
      </patternFill>
    </fill>
    <fill>
      <patternFill patternType="solid">
        <fgColor indexed="44"/>
        <bgColor indexed="64"/>
      </patternFill>
    </fill>
    <fill>
      <patternFill patternType="solid">
        <fgColor rgb="FFCCFFFF"/>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indexed="55"/>
      </left>
      <right style="thin">
        <color indexed="64"/>
      </right>
      <top/>
      <bottom style="thin">
        <color indexed="55"/>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55"/>
      </right>
      <top/>
      <bottom style="thin">
        <color indexed="55"/>
      </bottom>
      <diagonal/>
    </border>
    <border>
      <left/>
      <right style="thin">
        <color indexed="55"/>
      </right>
      <top style="thin">
        <color indexed="55"/>
      </top>
      <bottom style="thin">
        <color indexed="55"/>
      </bottom>
      <diagonal/>
    </border>
    <border>
      <left/>
      <right style="thin">
        <color indexed="55"/>
      </right>
      <top style="thin">
        <color indexed="55"/>
      </top>
      <bottom/>
      <diagonal/>
    </border>
    <border>
      <left style="thin">
        <color indexed="55"/>
      </left>
      <right style="thin">
        <color indexed="64"/>
      </right>
      <top style="thin">
        <color indexed="55"/>
      </top>
      <bottom/>
      <diagonal/>
    </border>
    <border>
      <left style="thick">
        <color indexed="8"/>
      </left>
      <right style="thin">
        <color indexed="64"/>
      </right>
      <top style="thin">
        <color indexed="64"/>
      </top>
      <bottom style="thin">
        <color indexed="64"/>
      </bottom>
      <diagonal/>
    </border>
    <border>
      <left style="thin">
        <color indexed="64"/>
      </left>
      <right style="thick">
        <color indexed="8"/>
      </right>
      <top style="thin">
        <color indexed="64"/>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top style="thin">
        <color indexed="55"/>
      </top>
      <bottom style="thin">
        <color indexed="64"/>
      </bottom>
      <diagonal/>
    </border>
    <border>
      <left style="medium">
        <color indexed="23"/>
      </left>
      <right style="medium">
        <color indexed="23"/>
      </right>
      <top style="medium">
        <color indexed="23"/>
      </top>
      <bottom style="medium">
        <color indexed="23"/>
      </bottom>
      <diagonal/>
    </border>
    <border>
      <left/>
      <right/>
      <top style="medium">
        <color indexed="23"/>
      </top>
      <bottom/>
      <diagonal/>
    </border>
    <border>
      <left/>
      <right style="medium">
        <color indexed="23"/>
      </right>
      <top style="medium">
        <color indexed="23"/>
      </top>
      <bottom/>
      <diagonal/>
    </border>
    <border>
      <left/>
      <right/>
      <top/>
      <bottom style="medium">
        <color indexed="23"/>
      </bottom>
      <diagonal/>
    </border>
    <border>
      <left style="medium">
        <color indexed="64"/>
      </left>
      <right style="medium">
        <color indexed="64"/>
      </right>
      <top style="thin">
        <color indexed="55"/>
      </top>
      <bottom style="thin">
        <color indexed="55"/>
      </bottom>
      <diagonal/>
    </border>
    <border>
      <left style="medium">
        <color indexed="64"/>
      </left>
      <right style="medium">
        <color indexed="64"/>
      </right>
      <top style="thin">
        <color indexed="55"/>
      </top>
      <bottom style="medium">
        <color indexed="64"/>
      </bottom>
      <diagonal/>
    </border>
    <border>
      <left style="thin">
        <color indexed="55"/>
      </left>
      <right style="thin">
        <color indexed="55"/>
      </right>
      <top style="thin">
        <color indexed="64"/>
      </top>
      <bottom style="thin">
        <color indexed="55"/>
      </bottom>
      <diagonal/>
    </border>
    <border>
      <left style="medium">
        <color indexed="64"/>
      </left>
      <right style="medium">
        <color indexed="64"/>
      </right>
      <top style="medium">
        <color indexed="64"/>
      </top>
      <bottom style="thin">
        <color indexed="55"/>
      </bottom>
      <diagonal/>
    </border>
    <border>
      <left style="thin">
        <color indexed="64"/>
      </left>
      <right style="thin">
        <color indexed="55"/>
      </right>
      <top style="thin">
        <color indexed="55"/>
      </top>
      <bottom style="thin">
        <color indexed="64"/>
      </bottom>
      <diagonal/>
    </border>
    <border>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style="thin">
        <color indexed="64"/>
      </left>
      <right/>
      <top style="thin">
        <color indexed="55"/>
      </top>
      <bottom style="thin">
        <color indexed="55"/>
      </bottom>
      <diagonal/>
    </border>
    <border>
      <left style="thin">
        <color indexed="64"/>
      </left>
      <right/>
      <top style="thin">
        <color indexed="55"/>
      </top>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diagonal/>
    </border>
    <border>
      <left style="thin">
        <color indexed="55"/>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64"/>
      </top>
      <bottom/>
      <diagonal/>
    </border>
    <border>
      <left/>
      <right style="thin">
        <color indexed="64"/>
      </right>
      <top style="thin">
        <color indexed="55"/>
      </top>
      <bottom style="thin">
        <color indexed="55"/>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55"/>
      </left>
      <right/>
      <top/>
      <bottom style="thin">
        <color indexed="55"/>
      </bottom>
      <diagonal/>
    </border>
    <border>
      <left style="thin">
        <color indexed="64"/>
      </left>
      <right style="thin">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diagonal/>
    </border>
    <border>
      <left style="thin">
        <color indexed="55"/>
      </left>
      <right/>
      <top style="thin">
        <color indexed="64"/>
      </top>
      <bottom style="thin">
        <color indexed="64"/>
      </bottom>
      <diagonal/>
    </border>
    <border>
      <left/>
      <right style="thin">
        <color indexed="55"/>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style="thin">
        <color indexed="64"/>
      </left>
      <right style="thin">
        <color indexed="55"/>
      </right>
      <top style="thin">
        <color indexed="64"/>
      </top>
      <bottom/>
      <diagonal/>
    </border>
    <border>
      <left style="medium">
        <color indexed="23"/>
      </left>
      <right/>
      <top/>
      <bottom/>
      <diagonal/>
    </border>
    <border>
      <left style="thin">
        <color indexed="64"/>
      </left>
      <right/>
      <top style="thin">
        <color indexed="55"/>
      </top>
      <bottom style="thin">
        <color indexed="64"/>
      </bottom>
      <diagonal/>
    </border>
    <border>
      <left/>
      <right style="thin">
        <color indexed="55"/>
      </right>
      <top style="thin">
        <color indexed="64"/>
      </top>
      <bottom style="thin">
        <color indexed="64"/>
      </bottom>
      <diagonal/>
    </border>
    <border>
      <left style="thick">
        <color indexed="8"/>
      </left>
      <right style="thin">
        <color indexed="64"/>
      </right>
      <top/>
      <bottom style="thin">
        <color indexed="64"/>
      </bottom>
      <diagonal/>
    </border>
    <border>
      <left style="thick">
        <color indexed="8"/>
      </left>
      <right style="thin">
        <color indexed="64"/>
      </right>
      <top/>
      <bottom style="thick">
        <color indexed="8"/>
      </bottom>
      <diagonal/>
    </border>
    <border>
      <left style="thin">
        <color indexed="64"/>
      </left>
      <right style="thick">
        <color indexed="8"/>
      </right>
      <top style="thin">
        <color indexed="64"/>
      </top>
      <bottom style="thick">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style="thin">
        <color indexed="64"/>
      </right>
      <top style="thin">
        <color indexed="64"/>
      </top>
      <bottom/>
      <diagonal/>
    </border>
    <border>
      <left/>
      <right style="thick">
        <color indexed="8"/>
      </right>
      <top style="thin">
        <color indexed="64"/>
      </top>
      <bottom/>
      <diagonal/>
    </border>
    <border>
      <left/>
      <right style="thick">
        <color indexed="8"/>
      </right>
      <top style="thin">
        <color indexed="64"/>
      </top>
      <bottom style="thin">
        <color indexed="64"/>
      </bottom>
      <diagonal/>
    </border>
    <border>
      <left/>
      <right style="thick">
        <color indexed="8"/>
      </right>
      <top/>
      <bottom style="thin">
        <color indexed="64"/>
      </bottom>
      <diagonal/>
    </border>
    <border>
      <left/>
      <right/>
      <top/>
      <bottom style="thick">
        <color indexed="8"/>
      </bottom>
      <diagonal/>
    </border>
    <border>
      <left style="thick">
        <color indexed="8"/>
      </left>
      <right/>
      <top/>
      <bottom style="thick">
        <color indexed="8"/>
      </bottom>
      <diagonal/>
    </border>
    <border>
      <left/>
      <right style="thick">
        <color indexed="8"/>
      </right>
      <top/>
      <bottom style="thick">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8"/>
      </left>
      <right/>
      <top style="thin">
        <color indexed="64"/>
      </top>
      <bottom style="thin">
        <color indexed="64"/>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top style="medium">
        <color indexed="23"/>
      </top>
      <bottom/>
      <diagonal/>
    </border>
    <border>
      <left style="medium">
        <color indexed="23"/>
      </left>
      <right/>
      <top/>
      <bottom style="medium">
        <color indexed="23"/>
      </bottom>
      <diagonal/>
    </border>
    <border>
      <left/>
      <right/>
      <top style="thin">
        <color indexed="64"/>
      </top>
      <bottom style="medium">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dotted">
        <color indexed="64"/>
      </bottom>
      <diagonal/>
    </border>
    <border>
      <left/>
      <right style="double">
        <color indexed="64"/>
      </right>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style="medium">
        <color indexed="23"/>
      </left>
      <right style="medium">
        <color indexed="23"/>
      </right>
      <top/>
      <bottom style="medium">
        <color indexed="23"/>
      </bottom>
      <diagonal/>
    </border>
    <border>
      <left style="thin">
        <color indexed="64"/>
      </left>
      <right/>
      <top/>
      <bottom style="thin">
        <color indexed="55"/>
      </bottom>
      <diagonal/>
    </border>
    <border>
      <left style="thin">
        <color indexed="64"/>
      </left>
      <right style="thin">
        <color indexed="64"/>
      </right>
      <top/>
      <bottom style="medium">
        <color indexed="10"/>
      </bottom>
      <diagonal/>
    </border>
    <border>
      <left style="thin">
        <color indexed="64"/>
      </left>
      <right style="thin">
        <color indexed="55"/>
      </right>
      <top style="thin">
        <color indexed="55"/>
      </top>
      <bottom style="medium">
        <color indexed="10"/>
      </bottom>
      <diagonal/>
    </border>
    <border>
      <left style="thin">
        <color indexed="55"/>
      </left>
      <right style="thin">
        <color indexed="55"/>
      </right>
      <top style="thin">
        <color indexed="55"/>
      </top>
      <bottom style="medium">
        <color indexed="10"/>
      </bottom>
      <diagonal/>
    </border>
    <border>
      <left style="thin">
        <color indexed="55"/>
      </left>
      <right/>
      <top style="thin">
        <color indexed="55"/>
      </top>
      <bottom style="medium">
        <color indexed="10"/>
      </bottom>
      <diagonal/>
    </border>
    <border>
      <left/>
      <right style="thin">
        <color indexed="55"/>
      </right>
      <top style="thin">
        <color indexed="55"/>
      </top>
      <bottom style="medium">
        <color indexed="10"/>
      </bottom>
      <diagonal/>
    </border>
    <border>
      <left style="thin">
        <color indexed="64"/>
      </left>
      <right/>
      <top style="thin">
        <color indexed="64"/>
      </top>
      <bottom style="thin">
        <color indexed="55"/>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s>
  <cellStyleXfs count="4">
    <xf numFmtId="0" fontId="0" fillId="0" borderId="0"/>
    <xf numFmtId="49" fontId="25" fillId="0" borderId="1" applyNumberFormat="0" applyFont="0" applyFill="0" applyBorder="0" applyProtection="0">
      <alignment horizontal="left" vertical="center" indent="2"/>
    </xf>
    <xf numFmtId="0" fontId="9" fillId="0" borderId="0" applyNumberFormat="0" applyFill="0" applyBorder="0" applyAlignment="0" applyProtection="0">
      <alignment vertical="top"/>
      <protection locked="0"/>
    </xf>
    <xf numFmtId="0" fontId="26" fillId="0" borderId="0"/>
  </cellStyleXfs>
  <cellXfs count="826">
    <xf numFmtId="0" fontId="0" fillId="0" borderId="0" xfId="0"/>
    <xf numFmtId="0" fontId="26" fillId="0" borderId="0" xfId="3" applyFill="1"/>
    <xf numFmtId="0" fontId="0" fillId="0" borderId="0" xfId="0" applyFill="1"/>
    <xf numFmtId="3" fontId="1" fillId="2" borderId="2" xfId="0" applyNumberFormat="1" applyFont="1" applyFill="1" applyBorder="1" applyProtection="1">
      <protection locked="0"/>
    </xf>
    <xf numFmtId="3" fontId="1" fillId="2" borderId="3" xfId="0" applyNumberFormat="1" applyFont="1" applyFill="1" applyBorder="1" applyProtection="1">
      <protection locked="0"/>
    </xf>
    <xf numFmtId="3" fontId="1" fillId="2" borderId="4" xfId="0" applyNumberFormat="1" applyFont="1" applyFill="1" applyBorder="1" applyProtection="1">
      <protection locked="0"/>
    </xf>
    <xf numFmtId="3" fontId="1" fillId="2" borderId="5" xfId="0" applyNumberFormat="1" applyFont="1" applyFill="1" applyBorder="1" applyProtection="1">
      <protection locked="0"/>
    </xf>
    <xf numFmtId="3" fontId="1" fillId="2" borderId="6" xfId="0" applyNumberFormat="1" applyFont="1" applyFill="1" applyBorder="1" applyProtection="1">
      <protection locked="0"/>
    </xf>
    <xf numFmtId="3" fontId="1" fillId="2" borderId="7" xfId="0" applyNumberFormat="1" applyFont="1" applyFill="1" applyBorder="1" applyProtection="1">
      <protection locked="0"/>
    </xf>
    <xf numFmtId="167" fontId="1" fillId="2" borderId="8" xfId="0" applyNumberFormat="1" applyFont="1" applyFill="1" applyBorder="1" applyProtection="1">
      <protection locked="0"/>
    </xf>
    <xf numFmtId="4" fontId="1" fillId="2" borderId="8" xfId="0" applyNumberFormat="1" applyFont="1" applyFill="1" applyBorder="1" applyProtection="1">
      <protection locked="0"/>
    </xf>
    <xf numFmtId="4" fontId="1" fillId="2" borderId="2" xfId="0" applyNumberFormat="1" applyFont="1" applyFill="1" applyBorder="1" applyProtection="1">
      <protection locked="0"/>
    </xf>
    <xf numFmtId="4" fontId="1" fillId="2" borderId="6" xfId="0" applyNumberFormat="1" applyFont="1" applyFill="1" applyBorder="1" applyProtection="1">
      <protection locked="0"/>
    </xf>
    <xf numFmtId="0" fontId="9" fillId="0" borderId="0" xfId="2" applyFill="1" applyBorder="1" applyAlignment="1" applyProtection="1">
      <alignment horizontal="left" vertical="center"/>
    </xf>
    <xf numFmtId="3" fontId="1" fillId="2" borderId="9" xfId="0" applyNumberFormat="1" applyFont="1" applyFill="1" applyBorder="1" applyProtection="1">
      <protection locked="0"/>
    </xf>
    <xf numFmtId="3" fontId="1" fillId="2" borderId="10" xfId="0" applyNumberFormat="1" applyFont="1" applyFill="1" applyBorder="1" applyProtection="1">
      <protection locked="0"/>
    </xf>
    <xf numFmtId="0" fontId="67" fillId="0" borderId="0" xfId="2" applyFont="1" applyFill="1" applyBorder="1" applyAlignment="1" applyProtection="1">
      <alignment horizontal="left" vertical="center"/>
    </xf>
    <xf numFmtId="3" fontId="1" fillId="2" borderId="11" xfId="0" applyNumberFormat="1" applyFont="1" applyFill="1" applyBorder="1" applyProtection="1">
      <protection locked="0"/>
    </xf>
    <xf numFmtId="3" fontId="2" fillId="0" borderId="12" xfId="0" applyNumberFormat="1" applyFont="1" applyFill="1" applyBorder="1" applyAlignment="1">
      <alignment horizontal="center"/>
    </xf>
    <xf numFmtId="3" fontId="2" fillId="0" borderId="0" xfId="0" applyNumberFormat="1" applyFont="1" applyFill="1" applyBorder="1" applyAlignment="1">
      <alignment horizontal="center"/>
    </xf>
    <xf numFmtId="3" fontId="2" fillId="0" borderId="13" xfId="0" applyNumberFormat="1" applyFont="1" applyFill="1" applyBorder="1" applyAlignment="1">
      <alignment horizontal="center"/>
    </xf>
    <xf numFmtId="3" fontId="24" fillId="0" borderId="14" xfId="0" applyNumberFormat="1" applyFont="1" applyFill="1" applyBorder="1" applyAlignment="1">
      <alignment horizontal="center"/>
    </xf>
    <xf numFmtId="3" fontId="24" fillId="0" borderId="15" xfId="0" applyNumberFormat="1" applyFont="1" applyFill="1" applyBorder="1" applyAlignment="1">
      <alignment horizontal="center"/>
    </xf>
    <xf numFmtId="3" fontId="2" fillId="0" borderId="16" xfId="0" applyNumberFormat="1" applyFont="1" applyFill="1" applyBorder="1" applyAlignment="1">
      <alignment horizontal="center"/>
    </xf>
    <xf numFmtId="3" fontId="2" fillId="0" borderId="17" xfId="0" applyNumberFormat="1" applyFont="1" applyFill="1" applyBorder="1" applyAlignment="1">
      <alignment horizontal="center"/>
    </xf>
    <xf numFmtId="3" fontId="2"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1" fillId="2" borderId="20" xfId="0" applyNumberFormat="1" applyFont="1" applyFill="1" applyBorder="1" applyProtection="1">
      <protection locked="0"/>
    </xf>
    <xf numFmtId="3" fontId="1" fillId="2" borderId="21" xfId="0" applyNumberFormat="1" applyFont="1" applyFill="1" applyBorder="1" applyProtection="1">
      <protection locked="0"/>
    </xf>
    <xf numFmtId="3" fontId="1" fillId="2" borderId="22" xfId="0" applyNumberFormat="1" applyFont="1" applyFill="1" applyBorder="1" applyProtection="1">
      <protection locked="0"/>
    </xf>
    <xf numFmtId="3" fontId="1" fillId="2" borderId="23" xfId="0" applyNumberFormat="1" applyFont="1" applyFill="1" applyBorder="1" applyProtection="1">
      <protection locked="0"/>
    </xf>
    <xf numFmtId="3" fontId="3" fillId="3" borderId="24" xfId="0" applyNumberFormat="1" applyFont="1" applyFill="1" applyBorder="1" applyAlignment="1" applyProtection="1">
      <alignment horizontal="center" vertical="center"/>
      <protection locked="0"/>
    </xf>
    <xf numFmtId="3" fontId="3" fillId="3" borderId="25" xfId="0" applyNumberFormat="1" applyFont="1" applyFill="1" applyBorder="1" applyAlignment="1" applyProtection="1">
      <alignment horizontal="center" vertical="center"/>
      <protection locked="0"/>
    </xf>
    <xf numFmtId="3" fontId="1" fillId="2" borderId="2" xfId="0" applyNumberFormat="1" applyFont="1" applyFill="1" applyBorder="1" applyAlignment="1" applyProtection="1">
      <alignment vertical="center"/>
      <protection locked="0"/>
    </xf>
    <xf numFmtId="3" fontId="1" fillId="2" borderId="9" xfId="0" applyNumberFormat="1" applyFont="1" applyFill="1" applyBorder="1" applyAlignment="1" applyProtection="1">
      <alignment vertical="center"/>
      <protection locked="0"/>
    </xf>
    <xf numFmtId="3" fontId="1" fillId="2" borderId="26" xfId="0" applyNumberFormat="1" applyFont="1" applyFill="1" applyBorder="1" applyAlignment="1" applyProtection="1">
      <alignment vertical="center"/>
      <protection locked="0"/>
    </xf>
    <xf numFmtId="3" fontId="1" fillId="2" borderId="27" xfId="0" applyNumberFormat="1" applyFont="1" applyFill="1" applyBorder="1" applyAlignment="1" applyProtection="1">
      <alignment vertical="center"/>
      <protection locked="0"/>
    </xf>
    <xf numFmtId="3" fontId="1" fillId="2" borderId="1" xfId="0" applyNumberFormat="1" applyFont="1" applyFill="1" applyBorder="1" applyAlignment="1" applyProtection="1">
      <alignment vertical="center"/>
      <protection locked="0"/>
    </xf>
    <xf numFmtId="0" fontId="26" fillId="0" borderId="0" xfId="3" applyFill="1" applyAlignment="1">
      <alignment vertical="center" wrapText="1"/>
    </xf>
    <xf numFmtId="0" fontId="26" fillId="0" borderId="0" xfId="3" applyFill="1" applyAlignment="1">
      <alignment vertical="center"/>
    </xf>
    <xf numFmtId="0" fontId="4" fillId="0" borderId="0" xfId="0" applyFont="1"/>
    <xf numFmtId="0" fontId="74" fillId="0" borderId="0" xfId="0" applyFont="1"/>
    <xf numFmtId="3" fontId="76" fillId="3" borderId="1" xfId="0" applyNumberFormat="1" applyFont="1" applyFill="1" applyBorder="1" applyAlignment="1" applyProtection="1">
      <alignment horizontal="center" vertical="center"/>
      <protection locked="0"/>
    </xf>
    <xf numFmtId="166" fontId="26" fillId="2" borderId="28" xfId="3" applyNumberFormat="1" applyFill="1" applyBorder="1" applyAlignment="1" applyProtection="1">
      <alignment horizontal="center" vertical="center" wrapText="1"/>
      <protection locked="0"/>
    </xf>
    <xf numFmtId="164" fontId="26" fillId="2" borderId="28" xfId="3" applyNumberFormat="1" applyFill="1" applyBorder="1" applyAlignment="1" applyProtection="1">
      <alignment horizontal="center" vertical="center" wrapText="1"/>
      <protection locked="0"/>
    </xf>
    <xf numFmtId="167" fontId="26" fillId="2" borderId="28" xfId="3" applyNumberFormat="1" applyFill="1" applyBorder="1" applyAlignment="1" applyProtection="1">
      <alignment horizontal="center" vertical="center" wrapText="1"/>
      <protection locked="0"/>
    </xf>
    <xf numFmtId="3" fontId="26" fillId="2" borderId="28" xfId="3" applyNumberFormat="1" applyFill="1" applyBorder="1" applyAlignment="1" applyProtection="1">
      <alignment horizontal="center" vertical="center" wrapText="1"/>
      <protection locked="0"/>
    </xf>
    <xf numFmtId="164" fontId="26" fillId="3" borderId="28" xfId="3" applyNumberFormat="1" applyFont="1" applyFill="1" applyBorder="1" applyAlignment="1" applyProtection="1">
      <alignment horizontal="center" vertical="center" wrapText="1"/>
      <protection locked="0"/>
    </xf>
    <xf numFmtId="164" fontId="26" fillId="3" borderId="28" xfId="3" applyNumberFormat="1" applyFill="1" applyBorder="1" applyAlignment="1" applyProtection="1">
      <alignment horizontal="center" vertical="center" wrapText="1"/>
      <protection locked="0"/>
    </xf>
    <xf numFmtId="164" fontId="26" fillId="4" borderId="0" xfId="3" applyNumberFormat="1" applyFill="1" applyAlignment="1" applyProtection="1">
      <alignment horizontal="center" vertical="center" wrapText="1"/>
    </xf>
    <xf numFmtId="164" fontId="27" fillId="4" borderId="0" xfId="3" applyNumberFormat="1" applyFont="1" applyFill="1" applyAlignment="1" applyProtection="1">
      <alignment horizontal="center" vertical="center" wrapText="1"/>
    </xf>
    <xf numFmtId="167" fontId="26" fillId="4" borderId="0" xfId="3" applyNumberFormat="1" applyFill="1" applyAlignment="1" applyProtection="1">
      <alignment horizontal="center" vertical="center" wrapText="1"/>
    </xf>
    <xf numFmtId="3" fontId="26" fillId="4" borderId="0" xfId="3" applyNumberFormat="1" applyFill="1" applyAlignment="1" applyProtection="1">
      <alignment horizontal="center" vertical="center" wrapText="1"/>
    </xf>
    <xf numFmtId="164" fontId="26" fillId="0" borderId="29" xfId="3" applyNumberFormat="1" applyFill="1" applyBorder="1" applyAlignment="1" applyProtection="1">
      <alignment horizontal="center" vertical="center" wrapText="1"/>
    </xf>
    <xf numFmtId="3" fontId="26" fillId="0" borderId="30" xfId="3" applyNumberFormat="1" applyFill="1" applyBorder="1" applyAlignment="1" applyProtection="1">
      <alignment horizontal="center" vertical="center" wrapText="1"/>
    </xf>
    <xf numFmtId="164" fontId="26" fillId="0" borderId="31" xfId="3" applyNumberFormat="1" applyFill="1" applyBorder="1" applyAlignment="1" applyProtection="1">
      <alignment horizontal="center" vertical="center" wrapText="1"/>
    </xf>
    <xf numFmtId="3" fontId="29" fillId="0" borderId="28" xfId="3" applyNumberFormat="1" applyFont="1" applyFill="1" applyBorder="1" applyAlignment="1" applyProtection="1">
      <alignment horizontal="center" vertical="center" wrapText="1"/>
    </xf>
    <xf numFmtId="164" fontId="30" fillId="0" borderId="28" xfId="3" applyNumberFormat="1" applyFont="1" applyFill="1" applyBorder="1" applyAlignment="1" applyProtection="1">
      <alignment horizontal="center" vertical="center" wrapText="1"/>
    </xf>
    <xf numFmtId="164" fontId="31" fillId="4" borderId="28" xfId="3" applyNumberFormat="1" applyFont="1" applyFill="1" applyBorder="1" applyAlignment="1" applyProtection="1">
      <alignment horizontal="center" vertical="center" wrapText="1"/>
    </xf>
    <xf numFmtId="167" fontId="32" fillId="0" borderId="28" xfId="3" applyNumberFormat="1" applyFont="1" applyFill="1" applyBorder="1" applyAlignment="1" applyProtection="1">
      <alignment horizontal="center" vertical="center" wrapText="1"/>
    </xf>
    <xf numFmtId="164" fontId="32" fillId="0" borderId="28" xfId="3" applyNumberFormat="1" applyFont="1" applyFill="1" applyBorder="1" applyAlignment="1" applyProtection="1">
      <alignment horizontal="center" vertical="center" wrapText="1"/>
    </xf>
    <xf numFmtId="164" fontId="33" fillId="0" borderId="28" xfId="3" applyNumberFormat="1" applyFont="1" applyFill="1" applyBorder="1" applyAlignment="1" applyProtection="1">
      <alignment horizontal="center" vertical="center" wrapText="1"/>
    </xf>
    <xf numFmtId="3" fontId="32" fillId="0" borderId="28" xfId="3" applyNumberFormat="1" applyFont="1" applyFill="1" applyBorder="1" applyAlignment="1" applyProtection="1">
      <alignment horizontal="center" vertical="center" wrapText="1"/>
    </xf>
    <xf numFmtId="3" fontId="26" fillId="5" borderId="28" xfId="3" applyNumberFormat="1" applyFill="1" applyBorder="1" applyAlignment="1" applyProtection="1">
      <alignment horizontal="center" vertical="center" wrapText="1"/>
    </xf>
    <xf numFmtId="3" fontId="24" fillId="0" borderId="14" xfId="0" applyNumberFormat="1" applyFont="1" applyFill="1" applyBorder="1" applyAlignment="1" applyProtection="1">
      <alignment horizontal="center"/>
    </xf>
    <xf numFmtId="3" fontId="2" fillId="0" borderId="18" xfId="0" applyNumberFormat="1" applyFont="1" applyFill="1" applyBorder="1" applyAlignment="1" applyProtection="1">
      <alignment horizontal="center"/>
    </xf>
    <xf numFmtId="3" fontId="2" fillId="0" borderId="19" xfId="0" applyNumberFormat="1" applyFont="1" applyFill="1" applyBorder="1" applyAlignment="1" applyProtection="1">
      <alignment horizontal="center"/>
    </xf>
    <xf numFmtId="3" fontId="2" fillId="0" borderId="12" xfId="0" applyNumberFormat="1" applyFont="1" applyFill="1" applyBorder="1" applyAlignment="1" applyProtection="1">
      <alignment horizontal="center"/>
    </xf>
    <xf numFmtId="3" fontId="2" fillId="0" borderId="0" xfId="0" applyNumberFormat="1" applyFont="1" applyFill="1" applyBorder="1" applyAlignment="1" applyProtection="1">
      <alignment horizontal="center"/>
    </xf>
    <xf numFmtId="3" fontId="2" fillId="0" borderId="13"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xf>
    <xf numFmtId="3" fontId="2" fillId="0" borderId="16" xfId="0" applyNumberFormat="1" applyFont="1" applyFill="1" applyBorder="1" applyAlignment="1" applyProtection="1">
      <alignment horizontal="center"/>
    </xf>
    <xf numFmtId="3" fontId="2" fillId="0" borderId="17" xfId="0" applyNumberFormat="1" applyFont="1" applyFill="1" applyBorder="1" applyAlignment="1" applyProtection="1">
      <alignment horizontal="center"/>
    </xf>
    <xf numFmtId="164" fontId="30" fillId="4" borderId="28" xfId="3" applyNumberFormat="1" applyFont="1" applyFill="1" applyBorder="1" applyAlignment="1" applyProtection="1">
      <alignment horizontal="center" vertical="center" wrapText="1"/>
    </xf>
    <xf numFmtId="164" fontId="34" fillId="0" borderId="28" xfId="3" applyNumberFormat="1" applyFont="1" applyFill="1" applyBorder="1" applyAlignment="1" applyProtection="1">
      <alignment horizontal="center" vertical="center" wrapText="1"/>
    </xf>
    <xf numFmtId="164" fontId="26" fillId="0" borderId="28" xfId="3" quotePrefix="1" applyNumberFormat="1" applyFill="1" applyBorder="1" applyAlignment="1" applyProtection="1">
      <alignment horizontal="center" vertical="center" wrapText="1"/>
    </xf>
    <xf numFmtId="164" fontId="26" fillId="0" borderId="28" xfId="3" applyNumberFormat="1" applyFill="1" applyBorder="1" applyAlignment="1" applyProtection="1">
      <alignment horizontal="center" vertical="center" wrapText="1"/>
    </xf>
    <xf numFmtId="164" fontId="26" fillId="0" borderId="28" xfId="3" applyNumberFormat="1" applyFont="1" applyFill="1" applyBorder="1" applyAlignment="1" applyProtection="1">
      <alignment horizontal="center" vertical="center" wrapText="1"/>
    </xf>
    <xf numFmtId="4" fontId="1" fillId="2" borderId="32" xfId="0" applyNumberFormat="1" applyFont="1" applyFill="1" applyBorder="1" applyAlignment="1" applyProtection="1">
      <alignment vertical="center"/>
      <protection locked="0"/>
    </xf>
    <xf numFmtId="4" fontId="1" fillId="2" borderId="33" xfId="0" applyNumberFormat="1" applyFont="1" applyFill="1" applyBorder="1" applyAlignment="1" applyProtection="1">
      <alignment vertical="center"/>
      <protection locked="0"/>
    </xf>
    <xf numFmtId="3" fontId="36" fillId="4" borderId="0" xfId="0" applyNumberFormat="1" applyFont="1" applyFill="1" applyAlignment="1" applyProtection="1">
      <alignment vertical="center"/>
    </xf>
    <xf numFmtId="3" fontId="1" fillId="4" borderId="0" xfId="0" applyNumberFormat="1" applyFont="1" applyFill="1" applyAlignment="1" applyProtection="1">
      <alignment vertical="center"/>
    </xf>
    <xf numFmtId="3" fontId="0" fillId="4" borderId="0" xfId="0" applyNumberFormat="1" applyFill="1" applyAlignment="1" applyProtection="1">
      <alignment vertical="center"/>
    </xf>
    <xf numFmtId="3" fontId="18" fillId="4" borderId="0" xfId="0" applyNumberFormat="1" applyFont="1" applyFill="1" applyAlignment="1" applyProtection="1">
      <alignment vertical="center"/>
    </xf>
    <xf numFmtId="4" fontId="0" fillId="4" borderId="0" xfId="0" applyNumberFormat="1" applyFill="1" applyAlignment="1" applyProtection="1">
      <alignment vertical="center"/>
    </xf>
    <xf numFmtId="3" fontId="3" fillId="4" borderId="0" xfId="0" applyNumberFormat="1" applyFont="1" applyFill="1" applyAlignment="1" applyProtection="1">
      <alignment horizontal="left" vertical="center"/>
    </xf>
    <xf numFmtId="4" fontId="1" fillId="4" borderId="0" xfId="0" applyNumberFormat="1" applyFont="1" applyFill="1" applyAlignment="1" applyProtection="1">
      <alignment vertical="center"/>
    </xf>
    <xf numFmtId="3" fontId="6" fillId="4" borderId="0" xfId="0" applyNumberFormat="1" applyFont="1" applyFill="1" applyAlignment="1" applyProtection="1">
      <alignment vertical="center"/>
    </xf>
    <xf numFmtId="4" fontId="6" fillId="4" borderId="0" xfId="0" applyNumberFormat="1" applyFont="1" applyFill="1" applyAlignment="1" applyProtection="1">
      <alignment vertical="center"/>
    </xf>
    <xf numFmtId="3" fontId="14" fillId="4" borderId="0" xfId="0" applyNumberFormat="1" applyFont="1" applyFill="1" applyAlignment="1" applyProtection="1">
      <alignment vertical="center"/>
    </xf>
    <xf numFmtId="3" fontId="21" fillId="4" borderId="0" xfId="0" applyNumberFormat="1" applyFont="1" applyFill="1" applyAlignment="1" applyProtection="1">
      <alignment vertical="center"/>
    </xf>
    <xf numFmtId="3" fontId="41" fillId="0" borderId="14" xfId="0" applyNumberFormat="1" applyFont="1" applyFill="1" applyBorder="1" applyAlignment="1" applyProtection="1">
      <alignment horizontal="right" vertical="center"/>
    </xf>
    <xf numFmtId="1" fontId="1" fillId="0" borderId="34" xfId="0" applyNumberFormat="1" applyFont="1" applyFill="1" applyBorder="1" applyAlignment="1" applyProtection="1">
      <alignment horizontal="center" vertical="center"/>
    </xf>
    <xf numFmtId="3" fontId="49" fillId="4" borderId="0" xfId="0" applyNumberFormat="1" applyFont="1" applyFill="1" applyAlignment="1" applyProtection="1">
      <alignment vertical="center"/>
    </xf>
    <xf numFmtId="4" fontId="49" fillId="4" borderId="0" xfId="0" applyNumberFormat="1" applyFont="1" applyFill="1" applyAlignment="1" applyProtection="1">
      <alignment vertical="center"/>
    </xf>
    <xf numFmtId="3" fontId="50" fillId="4" borderId="0" xfId="0" applyNumberFormat="1" applyFont="1" applyFill="1" applyAlignment="1" applyProtection="1">
      <alignment horizontal="right" vertical="center"/>
    </xf>
    <xf numFmtId="3" fontId="51" fillId="4" borderId="0" xfId="0" applyNumberFormat="1" applyFont="1" applyFill="1" applyAlignment="1" applyProtection="1">
      <alignment vertical="center"/>
    </xf>
    <xf numFmtId="3" fontId="13" fillId="4" borderId="0" xfId="0" applyNumberFormat="1" applyFont="1" applyFill="1" applyBorder="1" applyAlignment="1" applyProtection="1">
      <alignment vertical="center"/>
    </xf>
    <xf numFmtId="3" fontId="13" fillId="4" borderId="0" xfId="0" applyNumberFormat="1" applyFont="1" applyFill="1" applyBorder="1" applyAlignment="1" applyProtection="1">
      <alignment horizontal="center" vertical="center"/>
    </xf>
    <xf numFmtId="3" fontId="41" fillId="0" borderId="1" xfId="0" applyNumberFormat="1" applyFont="1" applyFill="1" applyBorder="1" applyAlignment="1" applyProtection="1">
      <alignment horizontal="right" vertical="center"/>
    </xf>
    <xf numFmtId="3" fontId="36" fillId="4" borderId="0" xfId="0" applyNumberFormat="1" applyFont="1" applyFill="1" applyBorder="1" applyAlignment="1" applyProtection="1">
      <alignment vertical="center"/>
    </xf>
    <xf numFmtId="3" fontId="22" fillId="4" borderId="0" xfId="0" applyNumberFormat="1" applyFont="1" applyFill="1" applyBorder="1" applyAlignment="1" applyProtection="1">
      <alignment horizontal="right" vertical="center"/>
    </xf>
    <xf numFmtId="3" fontId="49" fillId="4" borderId="0" xfId="0" applyNumberFormat="1" applyFont="1" applyFill="1" applyBorder="1" applyAlignment="1" applyProtection="1">
      <alignment vertical="center"/>
    </xf>
    <xf numFmtId="3" fontId="39" fillId="4" borderId="0" xfId="0" applyNumberFormat="1" applyFont="1" applyFill="1" applyAlignment="1" applyProtection="1">
      <alignment vertical="center"/>
    </xf>
    <xf numFmtId="3" fontId="45" fillId="0" borderId="14" xfId="0" applyNumberFormat="1" applyFont="1" applyFill="1" applyBorder="1" applyAlignment="1" applyProtection="1">
      <alignment horizontal="centerContinuous" vertical="center"/>
    </xf>
    <xf numFmtId="3" fontId="45" fillId="0" borderId="18" xfId="0" applyNumberFormat="1" applyFont="1" applyFill="1" applyBorder="1" applyAlignment="1" applyProtection="1">
      <alignment horizontal="centerContinuous" vertical="center"/>
    </xf>
    <xf numFmtId="4" fontId="45" fillId="0" borderId="18" xfId="0" applyNumberFormat="1" applyFont="1" applyFill="1" applyBorder="1" applyAlignment="1" applyProtection="1">
      <alignment horizontal="centerContinuous" vertical="center"/>
    </xf>
    <xf numFmtId="3" fontId="45" fillId="0" borderId="19" xfId="0" applyNumberFormat="1" applyFont="1" applyFill="1" applyBorder="1" applyAlignment="1" applyProtection="1">
      <alignment horizontal="centerContinuous" vertical="center"/>
    </xf>
    <xf numFmtId="4" fontId="45" fillId="0" borderId="14" xfId="0" applyNumberFormat="1" applyFont="1" applyFill="1" applyBorder="1" applyAlignment="1" applyProtection="1">
      <alignment horizontal="centerContinuous" vertical="center"/>
    </xf>
    <xf numFmtId="4" fontId="45" fillId="0" borderId="19" xfId="0" applyNumberFormat="1" applyFont="1" applyFill="1" applyBorder="1" applyAlignment="1" applyProtection="1">
      <alignment horizontal="centerContinuous" vertical="center"/>
    </xf>
    <xf numFmtId="3" fontId="23" fillId="4" borderId="0" xfId="0" applyNumberFormat="1" applyFont="1" applyFill="1" applyAlignment="1" applyProtection="1">
      <alignment vertical="center"/>
    </xf>
    <xf numFmtId="3" fontId="44" fillId="0" borderId="21" xfId="0" applyNumberFormat="1" applyFont="1" applyFill="1" applyBorder="1" applyAlignment="1" applyProtection="1">
      <alignment horizontal="center" vertical="center"/>
    </xf>
    <xf numFmtId="3" fontId="44" fillId="0" borderId="2" xfId="0" applyNumberFormat="1" applyFont="1" applyFill="1" applyBorder="1" applyAlignment="1" applyProtection="1">
      <alignment horizontal="center" vertical="center"/>
    </xf>
    <xf numFmtId="3" fontId="44" fillId="0" borderId="9" xfId="0" applyNumberFormat="1" applyFont="1" applyFill="1" applyBorder="1" applyAlignment="1" applyProtection="1">
      <alignment horizontal="center" vertical="center"/>
    </xf>
    <xf numFmtId="4" fontId="44" fillId="0" borderId="35" xfId="0" applyNumberFormat="1" applyFont="1" applyFill="1" applyBorder="1" applyAlignment="1" applyProtection="1">
      <alignment horizontal="center" vertical="center"/>
    </xf>
    <xf numFmtId="3" fontId="44" fillId="0" borderId="3" xfId="0" applyNumberFormat="1" applyFont="1" applyFill="1" applyBorder="1" applyAlignment="1" applyProtection="1">
      <alignment horizontal="center" vertical="center"/>
    </xf>
    <xf numFmtId="4" fontId="44" fillId="0" borderId="4" xfId="0" applyNumberFormat="1" applyFont="1" applyFill="1" applyBorder="1" applyAlignment="1" applyProtection="1">
      <alignment horizontal="center" vertical="center"/>
    </xf>
    <xf numFmtId="4" fontId="44" fillId="0" borderId="2" xfId="0" applyNumberFormat="1" applyFont="1" applyFill="1" applyBorder="1" applyAlignment="1" applyProtection="1">
      <alignment horizontal="center" vertical="center"/>
    </xf>
    <xf numFmtId="4" fontId="44" fillId="0" borderId="9" xfId="0" applyNumberFormat="1" applyFont="1" applyFill="1" applyBorder="1" applyAlignment="1" applyProtection="1">
      <alignment horizontal="center" vertical="center"/>
    </xf>
    <xf numFmtId="3" fontId="44" fillId="0" borderId="4" xfId="0" applyNumberFormat="1" applyFont="1" applyFill="1" applyBorder="1" applyAlignment="1" applyProtection="1">
      <alignment horizontal="center" vertical="center"/>
    </xf>
    <xf numFmtId="4" fontId="44" fillId="0" borderId="3" xfId="0" applyNumberFormat="1" applyFont="1" applyFill="1" applyBorder="1" applyAlignment="1" applyProtection="1">
      <alignment horizontal="center" vertical="center"/>
    </xf>
    <xf numFmtId="4" fontId="44" fillId="0" borderId="32" xfId="0" applyNumberFormat="1" applyFont="1" applyFill="1" applyBorder="1" applyAlignment="1" applyProtection="1">
      <alignment horizontal="center" vertical="center"/>
    </xf>
    <xf numFmtId="3" fontId="44" fillId="0" borderId="7" xfId="0" applyNumberFormat="1" applyFont="1" applyFill="1" applyBorder="1" applyAlignment="1" applyProtection="1">
      <alignment horizontal="center" vertical="center"/>
    </xf>
    <xf numFmtId="3" fontId="1" fillId="0" borderId="21" xfId="0" applyNumberFormat="1" applyFont="1" applyBorder="1" applyAlignment="1" applyProtection="1">
      <alignment vertical="center"/>
    </xf>
    <xf numFmtId="3" fontId="1" fillId="0" borderId="2" xfId="0" applyNumberFormat="1" applyFont="1" applyBorder="1" applyAlignment="1" applyProtection="1">
      <alignment vertical="center"/>
    </xf>
    <xf numFmtId="3" fontId="1" fillId="0" borderId="9" xfId="0" applyNumberFormat="1" applyFont="1" applyBorder="1" applyAlignment="1" applyProtection="1">
      <alignment vertical="center"/>
    </xf>
    <xf numFmtId="3" fontId="1" fillId="0" borderId="3" xfId="0" applyNumberFormat="1" applyFont="1" applyBorder="1" applyAlignment="1" applyProtection="1">
      <alignment vertical="center"/>
    </xf>
    <xf numFmtId="4" fontId="1" fillId="0" borderId="4" xfId="0" applyNumberFormat="1" applyFont="1" applyBorder="1" applyAlignment="1" applyProtection="1">
      <alignment vertical="center"/>
    </xf>
    <xf numFmtId="4" fontId="1" fillId="0" borderId="2" xfId="0" applyNumberFormat="1" applyFont="1" applyBorder="1" applyAlignment="1" applyProtection="1">
      <alignment vertical="center"/>
    </xf>
    <xf numFmtId="4" fontId="1" fillId="0" borderId="9" xfId="0" applyNumberFormat="1" applyFont="1" applyBorder="1" applyAlignment="1" applyProtection="1">
      <alignment vertical="center"/>
    </xf>
    <xf numFmtId="3" fontId="1" fillId="0" borderId="4" xfId="0" applyNumberFormat="1" applyFont="1" applyBorder="1" applyAlignment="1" applyProtection="1">
      <alignment vertical="center"/>
    </xf>
    <xf numFmtId="4" fontId="1" fillId="0" borderId="3" xfId="0" applyNumberFormat="1" applyFont="1" applyBorder="1" applyAlignment="1" applyProtection="1">
      <alignment vertical="center"/>
    </xf>
    <xf numFmtId="3" fontId="44" fillId="0" borderId="36" xfId="0" applyNumberFormat="1" applyFont="1" applyFill="1" applyBorder="1" applyAlignment="1" applyProtection="1">
      <alignment horizontal="center" vertical="center"/>
    </xf>
    <xf numFmtId="3" fontId="1" fillId="0" borderId="37" xfId="0" applyNumberFormat="1" applyFont="1" applyBorder="1" applyAlignment="1" applyProtection="1">
      <alignment vertical="center"/>
    </xf>
    <xf numFmtId="3" fontId="1" fillId="0" borderId="26" xfId="0" applyNumberFormat="1" applyFont="1" applyBorder="1" applyAlignment="1" applyProtection="1">
      <alignment vertical="center"/>
    </xf>
    <xf numFmtId="3" fontId="1" fillId="0" borderId="27" xfId="0" applyNumberFormat="1" applyFont="1" applyBorder="1" applyAlignment="1" applyProtection="1">
      <alignment vertical="center"/>
    </xf>
    <xf numFmtId="3" fontId="1" fillId="0" borderId="38" xfId="0" applyNumberFormat="1" applyFont="1" applyBorder="1" applyAlignment="1" applyProtection="1">
      <alignment vertical="center"/>
    </xf>
    <xf numFmtId="4" fontId="1" fillId="0" borderId="36" xfId="0" applyNumberFormat="1" applyFont="1" applyBorder="1" applyAlignment="1" applyProtection="1">
      <alignment vertical="center"/>
    </xf>
    <xf numFmtId="4" fontId="1" fillId="0" borderId="26" xfId="0" applyNumberFormat="1" applyFont="1" applyBorder="1" applyAlignment="1" applyProtection="1">
      <alignment vertical="center"/>
    </xf>
    <xf numFmtId="4" fontId="1" fillId="0" borderId="27" xfId="0" applyNumberFormat="1" applyFont="1" applyBorder="1" applyAlignment="1" applyProtection="1">
      <alignment vertical="center"/>
    </xf>
    <xf numFmtId="3" fontId="1" fillId="0" borderId="36" xfId="0" applyNumberFormat="1" applyFont="1" applyBorder="1" applyAlignment="1" applyProtection="1">
      <alignment vertical="center"/>
    </xf>
    <xf numFmtId="4" fontId="1" fillId="0" borderId="38" xfId="0" applyNumberFormat="1" applyFont="1" applyBorder="1" applyAlignment="1" applyProtection="1">
      <alignment vertical="center"/>
    </xf>
    <xf numFmtId="3" fontId="36" fillId="4" borderId="0" xfId="0" applyNumberFormat="1" applyFont="1" applyFill="1" applyAlignment="1" applyProtection="1">
      <alignment horizontal="center" vertical="center"/>
    </xf>
    <xf numFmtId="3" fontId="24" fillId="0" borderId="14" xfId="0" applyNumberFormat="1" applyFont="1" applyFill="1" applyBorder="1" applyAlignment="1" applyProtection="1">
      <alignment horizontal="center" vertical="center"/>
    </xf>
    <xf numFmtId="3" fontId="2" fillId="0" borderId="18" xfId="0" applyNumberFormat="1" applyFont="1" applyFill="1" applyBorder="1" applyAlignment="1" applyProtection="1">
      <alignment horizontal="center" vertical="center"/>
    </xf>
    <xf numFmtId="3" fontId="2" fillId="0" borderId="19" xfId="0" applyNumberFormat="1" applyFont="1" applyFill="1" applyBorder="1" applyAlignment="1" applyProtection="1">
      <alignment horizontal="center" vertical="center"/>
    </xf>
    <xf numFmtId="3" fontId="2" fillId="4" borderId="0" xfId="0" applyNumberFormat="1" applyFont="1" applyFill="1" applyBorder="1" applyAlignment="1" applyProtection="1">
      <alignment horizontal="right" vertical="center"/>
    </xf>
    <xf numFmtId="4" fontId="2" fillId="4" borderId="0" xfId="0" applyNumberFormat="1" applyFont="1" applyFill="1" applyBorder="1" applyAlignment="1" applyProtection="1">
      <alignment horizontal="right" vertical="center"/>
    </xf>
    <xf numFmtId="4" fontId="4" fillId="4" borderId="0" xfId="0" applyNumberFormat="1" applyFont="1" applyFill="1" applyAlignment="1" applyProtection="1">
      <alignment horizontal="right" vertical="center"/>
    </xf>
    <xf numFmtId="4" fontId="8" fillId="4" borderId="0" xfId="0" applyNumberFormat="1" applyFont="1" applyFill="1" applyAlignment="1" applyProtection="1">
      <alignment horizontal="right" vertical="center"/>
    </xf>
    <xf numFmtId="3" fontId="2" fillId="4" borderId="0" xfId="0" applyNumberFormat="1" applyFont="1" applyFill="1" applyAlignment="1" applyProtection="1">
      <alignment horizontal="right" vertical="center"/>
    </xf>
    <xf numFmtId="3" fontId="4" fillId="4" borderId="0" xfId="0" applyNumberFormat="1" applyFont="1" applyFill="1" applyAlignment="1" applyProtection="1">
      <alignment horizontal="right" vertical="center"/>
    </xf>
    <xf numFmtId="3" fontId="8" fillId="4" borderId="0" xfId="0" applyNumberFormat="1" applyFont="1" applyFill="1" applyAlignment="1" applyProtection="1">
      <alignment horizontal="right" vertical="center"/>
    </xf>
    <xf numFmtId="3" fontId="11" fillId="4" borderId="0" xfId="0" applyNumberFormat="1" applyFont="1" applyFill="1" applyAlignment="1" applyProtection="1">
      <alignment horizontal="right" vertical="center"/>
    </xf>
    <xf numFmtId="3" fontId="12" fillId="4" borderId="0" xfId="0" applyNumberFormat="1" applyFont="1" applyFill="1" applyAlignment="1" applyProtection="1">
      <alignment horizontal="right" vertical="center"/>
    </xf>
    <xf numFmtId="3" fontId="2" fillId="0" borderId="12" xfId="0" applyNumberFormat="1"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0" borderId="13" xfId="0" applyNumberFormat="1" applyFont="1" applyFill="1" applyBorder="1" applyAlignment="1" applyProtection="1">
      <alignment horizontal="center" vertical="center"/>
    </xf>
    <xf numFmtId="3" fontId="2" fillId="4" borderId="0" xfId="0" applyNumberFormat="1" applyFont="1" applyFill="1" applyAlignment="1" applyProtection="1">
      <alignment horizontal="center" vertical="center"/>
    </xf>
    <xf numFmtId="3" fontId="11" fillId="4" borderId="0" xfId="0" applyNumberFormat="1" applyFont="1" applyFill="1" applyAlignment="1" applyProtection="1">
      <alignment vertical="center"/>
    </xf>
    <xf numFmtId="3" fontId="12" fillId="4" borderId="0" xfId="0" applyNumberFormat="1" applyFont="1" applyFill="1" applyAlignment="1" applyProtection="1">
      <alignment vertical="center"/>
    </xf>
    <xf numFmtId="3" fontId="24" fillId="0" borderId="15" xfId="0" applyNumberFormat="1" applyFont="1" applyFill="1" applyBorder="1" applyAlignment="1" applyProtection="1">
      <alignment horizontal="center" vertical="center"/>
    </xf>
    <xf numFmtId="3" fontId="2" fillId="0" borderId="16" xfId="0" applyNumberFormat="1" applyFont="1" applyFill="1" applyBorder="1" applyAlignment="1" applyProtection="1">
      <alignment horizontal="center" vertical="center"/>
    </xf>
    <xf numFmtId="3" fontId="2" fillId="0" borderId="17" xfId="0" applyNumberFormat="1" applyFont="1" applyFill="1" applyBorder="1" applyAlignment="1" applyProtection="1">
      <alignment horizontal="center" vertical="center"/>
    </xf>
    <xf numFmtId="3" fontId="1" fillId="4" borderId="0" xfId="0" applyNumberFormat="1" applyFont="1" applyFill="1" applyProtection="1"/>
    <xf numFmtId="3" fontId="2" fillId="4" borderId="0" xfId="0" applyNumberFormat="1" applyFont="1" applyFill="1" applyAlignment="1" applyProtection="1">
      <alignment horizontal="center"/>
    </xf>
    <xf numFmtId="3" fontId="18" fillId="4" borderId="0" xfId="0" applyNumberFormat="1" applyFont="1" applyFill="1" applyAlignment="1" applyProtection="1">
      <alignment vertical="center" wrapText="1"/>
    </xf>
    <xf numFmtId="3" fontId="3" fillId="4" borderId="0" xfId="0" applyNumberFormat="1" applyFont="1" applyFill="1" applyAlignment="1" applyProtection="1">
      <alignment horizontal="left"/>
    </xf>
    <xf numFmtId="164" fontId="2" fillId="4" borderId="0" xfId="0" applyNumberFormat="1" applyFont="1" applyFill="1" applyAlignment="1" applyProtection="1">
      <alignment horizontal="center"/>
    </xf>
    <xf numFmtId="164" fontId="0" fillId="4" borderId="0" xfId="0" applyNumberFormat="1" applyFill="1" applyProtection="1"/>
    <xf numFmtId="3" fontId="0" fillId="4" borderId="0" xfId="0" applyNumberFormat="1" applyFill="1" applyProtection="1"/>
    <xf numFmtId="3" fontId="6" fillId="4" borderId="0" xfId="0" applyNumberFormat="1" applyFont="1" applyFill="1" applyProtection="1"/>
    <xf numFmtId="3" fontId="14" fillId="4" borderId="0" xfId="0" applyNumberFormat="1" applyFont="1" applyFill="1" applyProtection="1"/>
    <xf numFmtId="3" fontId="43" fillId="0" borderId="39" xfId="0" applyNumberFormat="1" applyFont="1" applyFill="1" applyBorder="1" applyProtection="1"/>
    <xf numFmtId="1" fontId="43" fillId="0" borderId="40" xfId="0" applyNumberFormat="1" applyFont="1" applyFill="1" applyBorder="1" applyAlignment="1" applyProtection="1">
      <alignment horizontal="center" vertical="center"/>
    </xf>
    <xf numFmtId="3" fontId="21" fillId="4" borderId="0" xfId="0" applyNumberFormat="1" applyFont="1" applyFill="1" applyAlignment="1" applyProtection="1">
      <alignment horizontal="left"/>
    </xf>
    <xf numFmtId="3" fontId="15" fillId="4" borderId="0" xfId="0" applyNumberFormat="1" applyFont="1" applyFill="1" applyProtection="1"/>
    <xf numFmtId="164" fontId="1" fillId="4" borderId="0" xfId="0" applyNumberFormat="1" applyFont="1" applyFill="1" applyProtection="1"/>
    <xf numFmtId="3" fontId="19" fillId="4" borderId="0" xfId="0" applyNumberFormat="1" applyFont="1" applyFill="1" applyAlignment="1" applyProtection="1">
      <alignment vertical="center"/>
    </xf>
    <xf numFmtId="3" fontId="46" fillId="0" borderId="14" xfId="0" applyNumberFormat="1" applyFont="1" applyFill="1" applyBorder="1" applyAlignment="1" applyProtection="1">
      <alignment horizontal="centerContinuous" vertical="center"/>
    </xf>
    <xf numFmtId="3" fontId="46" fillId="0" borderId="18" xfId="0" applyNumberFormat="1" applyFont="1" applyFill="1" applyBorder="1" applyAlignment="1" applyProtection="1">
      <alignment horizontal="centerContinuous" vertical="center"/>
    </xf>
    <xf numFmtId="164" fontId="46" fillId="0" borderId="18" xfId="0" applyNumberFormat="1" applyFont="1" applyFill="1" applyBorder="1" applyAlignment="1" applyProtection="1">
      <alignment horizontal="centerContinuous" vertical="center"/>
    </xf>
    <xf numFmtId="164" fontId="46" fillId="0" borderId="19" xfId="0" applyNumberFormat="1" applyFont="1" applyFill="1" applyBorder="1" applyAlignment="1" applyProtection="1">
      <alignment vertical="center"/>
    </xf>
    <xf numFmtId="3" fontId="20" fillId="4" borderId="0" xfId="0" applyNumberFormat="1" applyFont="1" applyFill="1" applyAlignment="1" applyProtection="1">
      <alignment vertical="center"/>
    </xf>
    <xf numFmtId="3" fontId="4" fillId="4" borderId="0" xfId="0" applyNumberFormat="1" applyFont="1" applyFill="1" applyAlignment="1" applyProtection="1">
      <alignment vertical="center"/>
    </xf>
    <xf numFmtId="3" fontId="40" fillId="0" borderId="12" xfId="0" applyNumberFormat="1" applyFont="1" applyFill="1" applyBorder="1" applyAlignment="1" applyProtection="1">
      <alignment horizontal="centerContinuous" vertical="center"/>
    </xf>
    <xf numFmtId="3" fontId="41" fillId="0" borderId="41" xfId="0" applyNumberFormat="1" applyFont="1" applyFill="1" applyBorder="1" applyAlignment="1" applyProtection="1">
      <alignment horizontal="centerContinuous" vertical="center" wrapText="1"/>
    </xf>
    <xf numFmtId="3" fontId="40" fillId="0" borderId="34" xfId="0" applyNumberFormat="1" applyFont="1" applyFill="1" applyBorder="1" applyAlignment="1" applyProtection="1">
      <alignment horizontal="centerContinuous" vertical="center"/>
    </xf>
    <xf numFmtId="3" fontId="40" fillId="0" borderId="42" xfId="0" applyNumberFormat="1" applyFont="1" applyFill="1" applyBorder="1" applyAlignment="1" applyProtection="1">
      <alignment horizontal="centerContinuous" vertical="center"/>
    </xf>
    <xf numFmtId="164" fontId="41" fillId="0" borderId="41" xfId="0" applyNumberFormat="1" applyFont="1" applyFill="1" applyBorder="1" applyAlignment="1" applyProtection="1">
      <alignment horizontal="centerContinuous" vertical="center" wrapText="1"/>
    </xf>
    <xf numFmtId="164" fontId="40" fillId="0" borderId="34" xfId="0" applyNumberFormat="1" applyFont="1" applyFill="1" applyBorder="1" applyAlignment="1" applyProtection="1">
      <alignment horizontal="centerContinuous" vertical="center"/>
    </xf>
    <xf numFmtId="164" fontId="40" fillId="0" borderId="42" xfId="0" applyNumberFormat="1" applyFont="1" applyFill="1" applyBorder="1" applyAlignment="1" applyProtection="1">
      <alignment horizontal="centerContinuous" vertical="center"/>
    </xf>
    <xf numFmtId="3" fontId="5" fillId="4" borderId="0" xfId="0" applyNumberFormat="1" applyFont="1" applyFill="1" applyAlignment="1" applyProtection="1">
      <alignment vertical="center"/>
    </xf>
    <xf numFmtId="3" fontId="10" fillId="4" borderId="0" xfId="0" applyNumberFormat="1" applyFont="1" applyFill="1" applyAlignment="1" applyProtection="1">
      <alignment vertical="center"/>
    </xf>
    <xf numFmtId="3" fontId="2" fillId="4" borderId="0" xfId="0" applyNumberFormat="1" applyFont="1" applyFill="1" applyAlignment="1" applyProtection="1">
      <alignment horizontal="center" vertical="center" wrapText="1"/>
    </xf>
    <xf numFmtId="3" fontId="41" fillId="0" borderId="12" xfId="0" applyNumberFormat="1" applyFont="1" applyFill="1" applyBorder="1" applyAlignment="1" applyProtection="1">
      <alignment horizontal="center" vertical="center" wrapText="1"/>
    </xf>
    <xf numFmtId="3" fontId="41" fillId="0" borderId="4" xfId="0" applyNumberFormat="1" applyFont="1" applyFill="1" applyBorder="1" applyAlignment="1" applyProtection="1">
      <alignment horizontal="center" vertical="center" wrapText="1"/>
    </xf>
    <xf numFmtId="3" fontId="41" fillId="0" borderId="2" xfId="0" applyNumberFormat="1" applyFont="1" applyFill="1" applyBorder="1" applyAlignment="1" applyProtection="1">
      <alignment horizontal="center" vertical="center" wrapText="1"/>
    </xf>
    <xf numFmtId="3" fontId="41" fillId="0" borderId="3" xfId="0" applyNumberFormat="1" applyFont="1" applyFill="1" applyBorder="1" applyAlignment="1" applyProtection="1">
      <alignment horizontal="center" vertical="center" wrapText="1"/>
    </xf>
    <xf numFmtId="164" fontId="41" fillId="0" borderId="4" xfId="0" applyNumberFormat="1" applyFont="1" applyFill="1" applyBorder="1" applyAlignment="1" applyProtection="1">
      <alignment horizontal="center" vertical="center" wrapText="1"/>
    </xf>
    <xf numFmtId="164" fontId="41" fillId="0" borderId="2" xfId="0" applyNumberFormat="1" applyFont="1" applyFill="1" applyBorder="1" applyAlignment="1" applyProtection="1">
      <alignment horizontal="center" vertical="center" wrapText="1"/>
    </xf>
    <xf numFmtId="164" fontId="41" fillId="0" borderId="3" xfId="0" applyNumberFormat="1" applyFont="1" applyFill="1" applyBorder="1" applyAlignment="1" applyProtection="1">
      <alignment horizontal="center" vertical="center" wrapText="1"/>
    </xf>
    <xf numFmtId="3" fontId="5" fillId="4" borderId="0" xfId="0" applyNumberFormat="1" applyFont="1" applyFill="1" applyAlignment="1" applyProtection="1">
      <alignment horizontal="center" vertical="center" wrapText="1"/>
    </xf>
    <xf numFmtId="3" fontId="41" fillId="0" borderId="12" xfId="0" applyNumberFormat="1" applyFont="1" applyFill="1" applyBorder="1" applyAlignment="1" applyProtection="1">
      <alignment horizontal="center"/>
    </xf>
    <xf numFmtId="3" fontId="41" fillId="0" borderId="4" xfId="0" applyNumberFormat="1" applyFont="1" applyFill="1" applyBorder="1" applyAlignment="1" applyProtection="1">
      <alignment horizontal="center"/>
    </xf>
    <xf numFmtId="3" fontId="41" fillId="0" borderId="2" xfId="0" applyNumberFormat="1" applyFont="1" applyFill="1" applyBorder="1" applyAlignment="1" applyProtection="1">
      <alignment horizontal="center"/>
    </xf>
    <xf numFmtId="3" fontId="41" fillId="0" borderId="3" xfId="0" applyNumberFormat="1" applyFont="1" applyFill="1" applyBorder="1" applyAlignment="1" applyProtection="1">
      <alignment horizontal="center"/>
    </xf>
    <xf numFmtId="164" fontId="41" fillId="0" borderId="4" xfId="0" applyNumberFormat="1" applyFont="1" applyFill="1" applyBorder="1" applyAlignment="1" applyProtection="1">
      <alignment horizontal="center"/>
    </xf>
    <xf numFmtId="3" fontId="5" fillId="4" borderId="0" xfId="0" applyNumberFormat="1" applyFont="1" applyFill="1" applyAlignment="1" applyProtection="1">
      <alignment horizontal="center"/>
    </xf>
    <xf numFmtId="3" fontId="41" fillId="0" borderId="43" xfId="0" applyNumberFormat="1" applyFont="1" applyFill="1" applyBorder="1" applyAlignment="1" applyProtection="1">
      <alignment horizontal="center"/>
    </xf>
    <xf numFmtId="3" fontId="42" fillId="0" borderId="4" xfId="0" applyNumberFormat="1" applyFont="1" applyFill="1" applyBorder="1" applyProtection="1"/>
    <xf numFmtId="3" fontId="42" fillId="0" borderId="2" xfId="0" applyNumberFormat="1" applyFont="1" applyFill="1" applyBorder="1" applyProtection="1"/>
    <xf numFmtId="3" fontId="42" fillId="0" borderId="3" xfId="0" applyNumberFormat="1" applyFont="1" applyFill="1" applyBorder="1" applyProtection="1"/>
    <xf numFmtId="3" fontId="42" fillId="0" borderId="4" xfId="0" applyNumberFormat="1" applyFont="1" applyFill="1" applyBorder="1" applyAlignment="1" applyProtection="1">
      <alignment horizontal="right"/>
    </xf>
    <xf numFmtId="3" fontId="42" fillId="0" borderId="2" xfId="0" applyNumberFormat="1" applyFont="1" applyFill="1" applyBorder="1" applyAlignment="1" applyProtection="1">
      <alignment horizontal="right"/>
    </xf>
    <xf numFmtId="3" fontId="42" fillId="0" borderId="3" xfId="0" applyNumberFormat="1" applyFont="1" applyFill="1" applyBorder="1" applyAlignment="1" applyProtection="1">
      <alignment horizontal="right"/>
    </xf>
    <xf numFmtId="164" fontId="42" fillId="0" borderId="4" xfId="0" applyNumberFormat="1" applyFont="1" applyFill="1" applyBorder="1" applyProtection="1"/>
    <xf numFmtId="164" fontId="42" fillId="0" borderId="2" xfId="0" applyNumberFormat="1" applyFont="1" applyFill="1" applyBorder="1" applyProtection="1"/>
    <xf numFmtId="164" fontId="42" fillId="0" borderId="3" xfId="0" applyNumberFormat="1" applyFont="1" applyFill="1" applyBorder="1" applyProtection="1"/>
    <xf numFmtId="3" fontId="41" fillId="0" borderId="44" xfId="0" applyNumberFormat="1" applyFont="1" applyFill="1" applyBorder="1" applyAlignment="1" applyProtection="1">
      <alignment horizontal="center"/>
    </xf>
    <xf numFmtId="3" fontId="2" fillId="4" borderId="0" xfId="0" applyNumberFormat="1" applyFont="1" applyFill="1" applyAlignment="1" applyProtection="1">
      <alignment horizontal="right"/>
    </xf>
    <xf numFmtId="3" fontId="41" fillId="0" borderId="39" xfId="0" applyNumberFormat="1" applyFont="1" applyFill="1" applyBorder="1" applyAlignment="1" applyProtection="1">
      <alignment horizontal="center"/>
    </xf>
    <xf numFmtId="3" fontId="41" fillId="0" borderId="45" xfId="0" applyNumberFormat="1" applyFont="1" applyFill="1" applyBorder="1" applyAlignment="1" applyProtection="1">
      <alignment horizontal="right"/>
    </xf>
    <xf numFmtId="3" fontId="41" fillId="0" borderId="46" xfId="0" applyNumberFormat="1" applyFont="1" applyFill="1" applyBorder="1" applyAlignment="1" applyProtection="1">
      <alignment horizontal="right"/>
    </xf>
    <xf numFmtId="3" fontId="41" fillId="0" borderId="40" xfId="0" applyNumberFormat="1" applyFont="1" applyFill="1" applyBorder="1" applyAlignment="1" applyProtection="1">
      <alignment horizontal="right"/>
    </xf>
    <xf numFmtId="164" fontId="41" fillId="0" borderId="45" xfId="0" applyNumberFormat="1" applyFont="1" applyFill="1" applyBorder="1" applyProtection="1"/>
    <xf numFmtId="164" fontId="41" fillId="0" borderId="46" xfId="0" applyNumberFormat="1" applyFont="1" applyFill="1" applyBorder="1" applyProtection="1"/>
    <xf numFmtId="164" fontId="41" fillId="0" borderId="40" xfId="0" applyNumberFormat="1" applyFont="1" applyFill="1" applyBorder="1" applyProtection="1"/>
    <xf numFmtId="3" fontId="4" fillId="4" borderId="0" xfId="0" applyNumberFormat="1" applyFont="1" applyFill="1" applyAlignment="1" applyProtection="1">
      <alignment horizontal="right"/>
    </xf>
    <xf numFmtId="3" fontId="5" fillId="4" borderId="0" xfId="0" applyNumberFormat="1" applyFont="1" applyFill="1" applyAlignment="1" applyProtection="1">
      <alignment horizontal="right"/>
    </xf>
    <xf numFmtId="3" fontId="10" fillId="4" borderId="0" xfId="0" applyNumberFormat="1" applyFont="1" applyFill="1" applyAlignment="1" applyProtection="1">
      <alignment horizontal="right"/>
    </xf>
    <xf numFmtId="3" fontId="3" fillId="2" borderId="1" xfId="0" applyNumberFormat="1" applyFont="1" applyFill="1" applyBorder="1" applyAlignment="1" applyProtection="1">
      <alignment horizontal="left" vertical="center"/>
      <protection locked="0"/>
    </xf>
    <xf numFmtId="3" fontId="36" fillId="4" borderId="0" xfId="0" applyNumberFormat="1" applyFont="1" applyFill="1" applyAlignment="1" applyProtection="1">
      <alignment horizontal="center"/>
    </xf>
    <xf numFmtId="3" fontId="16" fillId="4" borderId="0" xfId="0" applyNumberFormat="1" applyFont="1" applyFill="1" applyAlignment="1" applyProtection="1">
      <alignment vertical="center"/>
    </xf>
    <xf numFmtId="3" fontId="17" fillId="4" borderId="0" xfId="0" applyNumberFormat="1" applyFont="1" applyFill="1" applyAlignment="1" applyProtection="1">
      <alignment vertical="top"/>
    </xf>
    <xf numFmtId="3" fontId="43" fillId="0" borderId="14" xfId="0" applyNumberFormat="1" applyFont="1" applyFill="1" applyBorder="1" applyAlignment="1" applyProtection="1">
      <alignment vertical="center"/>
    </xf>
    <xf numFmtId="3" fontId="44" fillId="0" borderId="18" xfId="0" applyNumberFormat="1" applyFont="1" applyFill="1" applyBorder="1" applyAlignment="1" applyProtection="1">
      <alignment horizontal="right" vertical="center"/>
    </xf>
    <xf numFmtId="1" fontId="3" fillId="0" borderId="47" xfId="0" applyNumberFormat="1" applyFont="1" applyFill="1" applyBorder="1" applyAlignment="1" applyProtection="1">
      <alignment horizontal="center" vertical="center"/>
    </xf>
    <xf numFmtId="3" fontId="2" fillId="0" borderId="18" xfId="0" applyNumberFormat="1" applyFont="1" applyBorder="1" applyAlignment="1" applyProtection="1">
      <alignment horizontal="center" vertical="center"/>
    </xf>
    <xf numFmtId="3" fontId="2" fillId="0" borderId="18" xfId="0" applyNumberFormat="1" applyFont="1" applyBorder="1" applyAlignment="1" applyProtection="1">
      <alignment horizontal="right" vertical="center"/>
    </xf>
    <xf numFmtId="3" fontId="3" fillId="0" borderId="48" xfId="0" applyNumberFormat="1" applyFont="1" applyFill="1" applyBorder="1" applyAlignment="1" applyProtection="1">
      <alignment horizontal="left" vertical="center"/>
    </xf>
    <xf numFmtId="3" fontId="0" fillId="0" borderId="49" xfId="0" applyNumberFormat="1" applyBorder="1" applyAlignment="1" applyProtection="1">
      <alignment horizontal="left" vertical="center"/>
    </xf>
    <xf numFmtId="3" fontId="47" fillId="4" borderId="0" xfId="0" applyNumberFormat="1" applyFont="1" applyFill="1" applyAlignment="1" applyProtection="1">
      <alignment horizontal="right" vertical="center"/>
    </xf>
    <xf numFmtId="3" fontId="42" fillId="0" borderId="50" xfId="0" applyNumberFormat="1" applyFont="1" applyFill="1" applyBorder="1" applyAlignment="1" applyProtection="1">
      <alignment horizontal="center"/>
    </xf>
    <xf numFmtId="3" fontId="41" fillId="0" borderId="18" xfId="0" applyNumberFormat="1" applyFont="1" applyFill="1" applyBorder="1" applyAlignment="1" applyProtection="1">
      <alignment horizontal="left"/>
    </xf>
    <xf numFmtId="3" fontId="42" fillId="0" borderId="18" xfId="0" applyNumberFormat="1" applyFont="1" applyFill="1" applyBorder="1" applyAlignment="1" applyProtection="1">
      <alignment horizontal="center"/>
    </xf>
    <xf numFmtId="3" fontId="42" fillId="0" borderId="19" xfId="0" applyNumberFormat="1" applyFont="1" applyFill="1" applyBorder="1" applyAlignment="1" applyProtection="1">
      <alignment vertical="center"/>
    </xf>
    <xf numFmtId="3" fontId="48" fillId="4" borderId="0" xfId="0" applyNumberFormat="1" applyFont="1" applyFill="1" applyAlignment="1" applyProtection="1">
      <alignment vertical="center"/>
    </xf>
    <xf numFmtId="3" fontId="43" fillId="0" borderId="12" xfId="0" applyNumberFormat="1" applyFont="1" applyFill="1" applyBorder="1" applyAlignment="1" applyProtection="1">
      <alignment vertical="center"/>
    </xf>
    <xf numFmtId="3" fontId="2" fillId="0" borderId="0" xfId="0" applyNumberFormat="1" applyFont="1" applyBorder="1" applyAlignment="1" applyProtection="1">
      <alignment horizontal="right" vertical="center"/>
    </xf>
    <xf numFmtId="3" fontId="2" fillId="0" borderId="0" xfId="0" applyNumberFormat="1" applyFont="1" applyBorder="1" applyAlignment="1" applyProtection="1">
      <alignment horizontal="center" vertical="center"/>
    </xf>
    <xf numFmtId="3" fontId="75" fillId="0" borderId="0" xfId="0" applyNumberFormat="1" applyFont="1" applyBorder="1" applyAlignment="1" applyProtection="1">
      <alignment horizontal="right" vertical="center"/>
    </xf>
    <xf numFmtId="3" fontId="76" fillId="0" borderId="9" xfId="0" applyNumberFormat="1" applyFont="1" applyFill="1" applyBorder="1" applyAlignment="1" applyProtection="1">
      <alignment horizontal="left" vertical="center"/>
    </xf>
    <xf numFmtId="3" fontId="0" fillId="0" borderId="51" xfId="0" applyNumberFormat="1" applyBorder="1" applyAlignment="1" applyProtection="1">
      <alignment horizontal="left" vertical="center"/>
    </xf>
    <xf numFmtId="3" fontId="13" fillId="4" borderId="0" xfId="0" applyNumberFormat="1" applyFont="1" applyFill="1" applyBorder="1" applyAlignment="1" applyProtection="1">
      <alignment horizontal="right" vertical="center"/>
    </xf>
    <xf numFmtId="165" fontId="42" fillId="0" borderId="1" xfId="0" applyNumberFormat="1" applyFont="1" applyFill="1" applyBorder="1" applyProtection="1"/>
    <xf numFmtId="3" fontId="42" fillId="0" borderId="52" xfId="0" applyNumberFormat="1" applyFont="1" applyFill="1" applyBorder="1" applyProtection="1"/>
    <xf numFmtId="3" fontId="42" fillId="0" borderId="53" xfId="0" applyNumberFormat="1" applyFont="1" applyFill="1" applyBorder="1" applyAlignment="1" applyProtection="1">
      <alignment vertical="center"/>
    </xf>
    <xf numFmtId="3" fontId="44" fillId="0" borderId="0" xfId="0" applyNumberFormat="1" applyFont="1" applyFill="1" applyBorder="1" applyAlignment="1" applyProtection="1">
      <alignment horizontal="right" vertical="center"/>
    </xf>
    <xf numFmtId="168" fontId="3" fillId="0" borderId="0" xfId="0" applyNumberFormat="1" applyFont="1" applyBorder="1" applyAlignment="1" applyProtection="1">
      <alignment horizontal="right" vertical="center"/>
    </xf>
    <xf numFmtId="3" fontId="3" fillId="0" borderId="0" xfId="0" applyNumberFormat="1" applyFont="1" applyBorder="1" applyAlignment="1" applyProtection="1">
      <alignment horizontal="left" vertical="center"/>
    </xf>
    <xf numFmtId="3" fontId="43" fillId="0" borderId="15" xfId="0" applyNumberFormat="1" applyFont="1" applyFill="1" applyBorder="1" applyAlignment="1" applyProtection="1">
      <alignment vertical="center"/>
    </xf>
    <xf numFmtId="3" fontId="44" fillId="0" borderId="16" xfId="0" applyNumberFormat="1" applyFont="1" applyFill="1" applyBorder="1" applyAlignment="1" applyProtection="1">
      <alignment horizontal="right" vertical="center"/>
    </xf>
    <xf numFmtId="165" fontId="3" fillId="0" borderId="16" xfId="0" applyNumberFormat="1" applyFont="1" applyBorder="1" applyAlignment="1" applyProtection="1">
      <alignment horizontal="right" vertical="center"/>
    </xf>
    <xf numFmtId="3" fontId="42" fillId="0" borderId="16" xfId="0" applyNumberFormat="1" applyFont="1" applyFill="1" applyBorder="1" applyAlignment="1" applyProtection="1">
      <alignment horizontal="left" vertical="center"/>
    </xf>
    <xf numFmtId="3" fontId="2" fillId="0" borderId="16" xfId="0" applyNumberFormat="1" applyFont="1" applyBorder="1" applyAlignment="1" applyProtection="1">
      <alignment horizontal="right" vertical="center"/>
    </xf>
    <xf numFmtId="3" fontId="3" fillId="0" borderId="27" xfId="0" applyNumberFormat="1" applyFont="1" applyFill="1" applyBorder="1" applyAlignment="1" applyProtection="1">
      <alignment horizontal="left" vertical="center"/>
    </xf>
    <xf numFmtId="3" fontId="0" fillId="0" borderId="54" xfId="0" applyNumberFormat="1" applyBorder="1" applyAlignment="1" applyProtection="1">
      <alignment horizontal="left" vertical="center"/>
    </xf>
    <xf numFmtId="165" fontId="42" fillId="0" borderId="55" xfId="0" applyNumberFormat="1" applyFont="1" applyFill="1" applyBorder="1" applyProtection="1"/>
    <xf numFmtId="3" fontId="42" fillId="0" borderId="16" xfId="0" applyNumberFormat="1" applyFont="1" applyFill="1" applyBorder="1" applyProtection="1"/>
    <xf numFmtId="3" fontId="42" fillId="0" borderId="17" xfId="0" applyNumberFormat="1" applyFont="1" applyFill="1" applyBorder="1" applyAlignment="1" applyProtection="1">
      <alignment vertical="center"/>
    </xf>
    <xf numFmtId="3" fontId="1" fillId="4" borderId="0" xfId="0" applyNumberFormat="1" applyFont="1" applyFill="1" applyAlignment="1" applyProtection="1">
      <alignment horizontal="center" vertical="center"/>
    </xf>
    <xf numFmtId="3" fontId="18" fillId="4" borderId="0" xfId="0" applyNumberFormat="1" applyFont="1" applyFill="1" applyBorder="1" applyAlignment="1" applyProtection="1">
      <alignment vertical="center"/>
    </xf>
    <xf numFmtId="3" fontId="3" fillId="4" borderId="0" xfId="0" applyNumberFormat="1" applyFont="1" applyFill="1" applyBorder="1" applyAlignment="1" applyProtection="1">
      <alignment horizontal="left" vertical="center"/>
    </xf>
    <xf numFmtId="3" fontId="17" fillId="4" borderId="0" xfId="0" applyNumberFormat="1" applyFont="1" applyFill="1" applyAlignment="1" applyProtection="1">
      <alignment vertical="center"/>
    </xf>
    <xf numFmtId="0" fontId="37" fillId="4" borderId="0" xfId="0" applyNumberFormat="1" applyFont="1" applyFill="1" applyAlignment="1" applyProtection="1">
      <alignment horizontal="left" vertical="center"/>
    </xf>
    <xf numFmtId="0" fontId="4" fillId="4" borderId="0" xfId="0" applyNumberFormat="1" applyFont="1" applyFill="1" applyAlignment="1" applyProtection="1">
      <alignment horizontal="left" vertical="center"/>
    </xf>
    <xf numFmtId="0" fontId="5" fillId="4" borderId="0" xfId="0" applyNumberFormat="1" applyFont="1" applyFill="1" applyAlignment="1" applyProtection="1">
      <alignment horizontal="left" vertical="center"/>
    </xf>
    <xf numFmtId="0" fontId="10" fillId="4" borderId="0" xfId="0" applyNumberFormat="1" applyFont="1" applyFill="1" applyAlignment="1" applyProtection="1">
      <alignment horizontal="left" vertical="center"/>
    </xf>
    <xf numFmtId="0" fontId="22" fillId="4" borderId="1" xfId="0" applyNumberFormat="1" applyFont="1" applyFill="1" applyBorder="1" applyAlignment="1" applyProtection="1">
      <alignment horizontal="left" vertical="center" wrapText="1"/>
    </xf>
    <xf numFmtId="0" fontId="55" fillId="4" borderId="1" xfId="0" applyNumberFormat="1" applyFont="1" applyFill="1" applyBorder="1" applyAlignment="1" applyProtection="1">
      <alignment horizontal="left" vertical="center"/>
    </xf>
    <xf numFmtId="3" fontId="38" fillId="4" borderId="0" xfId="0" applyNumberFormat="1" applyFont="1" applyFill="1" applyAlignment="1" applyProtection="1">
      <alignment horizontal="center" vertical="center" wrapText="1"/>
    </xf>
    <xf numFmtId="1" fontId="52" fillId="0" borderId="12" xfId="0" applyNumberFormat="1" applyFont="1" applyFill="1" applyBorder="1" applyAlignment="1" applyProtection="1">
      <alignment horizontal="center" vertical="center" wrapText="1"/>
    </xf>
    <xf numFmtId="3" fontId="41" fillId="0" borderId="34" xfId="0" applyNumberFormat="1" applyFont="1" applyFill="1" applyBorder="1" applyAlignment="1" applyProtection="1">
      <alignment horizontal="center" vertical="center" wrapText="1"/>
    </xf>
    <xf numFmtId="3" fontId="41" fillId="0" borderId="42" xfId="0" applyNumberFormat="1" applyFont="1" applyFill="1" applyBorder="1" applyAlignment="1" applyProtection="1">
      <alignment horizontal="center" vertical="center" wrapText="1"/>
    </xf>
    <xf numFmtId="3" fontId="41" fillId="0" borderId="7" xfId="0" applyNumberFormat="1" applyFont="1" applyFill="1" applyBorder="1" applyAlignment="1" applyProtection="1">
      <alignment horizontal="center" vertical="center" wrapText="1"/>
    </xf>
    <xf numFmtId="3" fontId="41" fillId="0" borderId="8" xfId="0" applyNumberFormat="1" applyFont="1" applyFill="1" applyBorder="1" applyAlignment="1" applyProtection="1">
      <alignment horizontal="center" vertical="center" wrapText="1"/>
    </xf>
    <xf numFmtId="3" fontId="41" fillId="0" borderId="56" xfId="0" applyNumberFormat="1" applyFont="1" applyFill="1" applyBorder="1" applyAlignment="1" applyProtection="1">
      <alignment horizontal="center" vertical="center" wrapText="1"/>
    </xf>
    <xf numFmtId="3" fontId="41" fillId="0" borderId="57" xfId="0" applyNumberFormat="1" applyFont="1" applyFill="1" applyBorder="1" applyAlignment="1" applyProtection="1">
      <alignment horizontal="center" vertical="center" wrapText="1"/>
    </xf>
    <xf numFmtId="3" fontId="41" fillId="0" borderId="11" xfId="0" applyNumberFormat="1" applyFont="1" applyFill="1" applyBorder="1" applyAlignment="1" applyProtection="1">
      <alignment horizontal="center" vertical="center" wrapText="1"/>
    </xf>
    <xf numFmtId="3" fontId="22" fillId="4" borderId="1" xfId="0" applyNumberFormat="1" applyFont="1" applyFill="1" applyBorder="1" applyAlignment="1" applyProtection="1">
      <alignment horizontal="center" vertical="center" wrapText="1"/>
    </xf>
    <xf numFmtId="3" fontId="38" fillId="4" borderId="0" xfId="0" applyNumberFormat="1" applyFont="1" applyFill="1" applyAlignment="1" applyProtection="1">
      <alignment horizontal="center"/>
    </xf>
    <xf numFmtId="3" fontId="41" fillId="0" borderId="15" xfId="0" applyNumberFormat="1" applyFont="1" applyFill="1" applyBorder="1" applyAlignment="1" applyProtection="1">
      <alignment horizontal="center"/>
    </xf>
    <xf numFmtId="3" fontId="41" fillId="0" borderId="9" xfId="0" applyNumberFormat="1" applyFont="1" applyFill="1" applyBorder="1" applyAlignment="1" applyProtection="1">
      <alignment horizontal="center"/>
    </xf>
    <xf numFmtId="3" fontId="41" fillId="0" borderId="58" xfId="0" applyNumberFormat="1" applyFont="1" applyFill="1" applyBorder="1" applyAlignment="1" applyProtection="1">
      <alignment horizontal="center"/>
    </xf>
    <xf numFmtId="3" fontId="22" fillId="4" borderId="1" xfId="0" applyNumberFormat="1" applyFont="1" applyFill="1" applyBorder="1" applyAlignment="1" applyProtection="1">
      <alignment horizontal="center"/>
    </xf>
    <xf numFmtId="3" fontId="1" fillId="0" borderId="4" xfId="0" applyNumberFormat="1" applyFont="1" applyFill="1" applyBorder="1" applyProtection="1"/>
    <xf numFmtId="3" fontId="1" fillId="5" borderId="2" xfId="0" applyNumberFormat="1" applyFont="1" applyFill="1" applyBorder="1" applyProtection="1"/>
    <xf numFmtId="3" fontId="3" fillId="5" borderId="2" xfId="0" applyNumberFormat="1" applyFont="1" applyFill="1" applyBorder="1" applyAlignment="1" applyProtection="1">
      <alignment horizontal="right"/>
    </xf>
    <xf numFmtId="167" fontId="3" fillId="0" borderId="2" xfId="0" applyNumberFormat="1" applyFont="1" applyFill="1" applyBorder="1" applyAlignment="1" applyProtection="1">
      <alignment horizontal="right"/>
    </xf>
    <xf numFmtId="164" fontId="3" fillId="0" borderId="3" xfId="0" applyNumberFormat="1" applyFont="1" applyFill="1" applyBorder="1" applyAlignment="1" applyProtection="1">
      <alignment horizontal="right"/>
    </xf>
    <xf numFmtId="167" fontId="3" fillId="0" borderId="58" xfId="0" applyNumberFormat="1" applyFont="1" applyBorder="1" applyAlignment="1" applyProtection="1">
      <alignment horizontal="right"/>
    </xf>
    <xf numFmtId="167" fontId="3" fillId="0" borderId="3" xfId="0" applyNumberFormat="1" applyFont="1" applyBorder="1" applyAlignment="1" applyProtection="1">
      <alignment horizontal="right"/>
    </xf>
    <xf numFmtId="3" fontId="49" fillId="4" borderId="1" xfId="0" applyNumberFormat="1" applyFont="1" applyFill="1" applyBorder="1" applyProtection="1"/>
    <xf numFmtId="167" fontId="49" fillId="4" borderId="1" xfId="0" applyNumberFormat="1" applyFont="1" applyFill="1" applyBorder="1" applyProtection="1"/>
    <xf numFmtId="165" fontId="49" fillId="4" borderId="1" xfId="0" applyNumberFormat="1" applyFont="1" applyFill="1" applyBorder="1" applyProtection="1"/>
    <xf numFmtId="3" fontId="1" fillId="0" borderId="5" xfId="0" applyNumberFormat="1" applyFont="1" applyFill="1" applyBorder="1" applyProtection="1"/>
    <xf numFmtId="3" fontId="1" fillId="5" borderId="6" xfId="0" applyNumberFormat="1" applyFont="1" applyFill="1" applyBorder="1" applyProtection="1"/>
    <xf numFmtId="3" fontId="3" fillId="5" borderId="6" xfId="0" applyNumberFormat="1" applyFont="1" applyFill="1" applyBorder="1" applyAlignment="1" applyProtection="1">
      <alignment horizontal="right"/>
    </xf>
    <xf numFmtId="167" fontId="3" fillId="0" borderId="6" xfId="0" applyNumberFormat="1" applyFont="1" applyFill="1" applyBorder="1" applyAlignment="1" applyProtection="1">
      <alignment horizontal="right"/>
    </xf>
    <xf numFmtId="164" fontId="3" fillId="0" borderId="23" xfId="0" applyNumberFormat="1" applyFont="1" applyFill="1" applyBorder="1" applyAlignment="1" applyProtection="1">
      <alignment horizontal="right"/>
    </xf>
    <xf numFmtId="167" fontId="3" fillId="0" borderId="59" xfId="0" applyNumberFormat="1" applyFont="1" applyBorder="1" applyAlignment="1" applyProtection="1">
      <alignment horizontal="right"/>
    </xf>
    <xf numFmtId="167" fontId="3" fillId="0" borderId="23" xfId="0" applyNumberFormat="1" applyFont="1" applyBorder="1" applyAlignment="1" applyProtection="1">
      <alignment horizontal="right"/>
    </xf>
    <xf numFmtId="167" fontId="41" fillId="0" borderId="46" xfId="0" applyNumberFormat="1" applyFont="1" applyFill="1" applyBorder="1" applyAlignment="1" applyProtection="1">
      <alignment horizontal="right"/>
    </xf>
    <xf numFmtId="164" fontId="41" fillId="0" borderId="40" xfId="0" applyNumberFormat="1" applyFont="1" applyFill="1" applyBorder="1" applyAlignment="1" applyProtection="1">
      <alignment horizontal="right"/>
    </xf>
    <xf numFmtId="3" fontId="41" fillId="0" borderId="60" xfId="0" applyNumberFormat="1" applyFont="1" applyFill="1" applyBorder="1" applyAlignment="1" applyProtection="1">
      <alignment horizontal="right"/>
    </xf>
    <xf numFmtId="3" fontId="41" fillId="0" borderId="1" xfId="0" applyNumberFormat="1" applyFont="1" applyFill="1" applyBorder="1" applyAlignment="1" applyProtection="1">
      <alignment horizontal="right"/>
    </xf>
    <xf numFmtId="3" fontId="0" fillId="4" borderId="0" xfId="0" applyNumberFormat="1" applyFill="1" applyAlignment="1" applyProtection="1">
      <alignment horizontal="right"/>
    </xf>
    <xf numFmtId="3" fontId="1" fillId="4" borderId="0" xfId="0" applyNumberFormat="1" applyFont="1" applyFill="1" applyAlignment="1" applyProtection="1">
      <alignment horizontal="right"/>
    </xf>
    <xf numFmtId="3" fontId="6" fillId="4" borderId="0" xfId="0" applyNumberFormat="1" applyFont="1" applyFill="1" applyAlignment="1" applyProtection="1">
      <alignment horizontal="right"/>
    </xf>
    <xf numFmtId="3" fontId="2" fillId="4" borderId="0" xfId="0" applyNumberFormat="1" applyFont="1" applyFill="1" applyBorder="1" applyAlignment="1" applyProtection="1">
      <alignment horizontal="right"/>
    </xf>
    <xf numFmtId="3" fontId="8" fillId="4" borderId="0" xfId="0" applyNumberFormat="1" applyFont="1" applyFill="1" applyAlignment="1" applyProtection="1">
      <alignment horizontal="right"/>
    </xf>
    <xf numFmtId="3" fontId="11" fillId="4" borderId="0" xfId="0" applyNumberFormat="1" applyFont="1" applyFill="1" applyAlignment="1" applyProtection="1">
      <alignment horizontal="right"/>
    </xf>
    <xf numFmtId="3" fontId="12" fillId="4" borderId="0" xfId="0" applyNumberFormat="1" applyFont="1" applyFill="1" applyAlignment="1" applyProtection="1">
      <alignment horizontal="right"/>
    </xf>
    <xf numFmtId="3" fontId="36" fillId="4" borderId="0" xfId="0" applyNumberFormat="1" applyFont="1" applyFill="1" applyProtection="1"/>
    <xf numFmtId="3" fontId="51" fillId="4" borderId="0" xfId="0" applyNumberFormat="1" applyFont="1" applyFill="1" applyProtection="1"/>
    <xf numFmtId="3" fontId="49" fillId="4" borderId="0" xfId="0" applyNumberFormat="1" applyFont="1" applyFill="1" applyProtection="1"/>
    <xf numFmtId="1" fontId="3" fillId="0" borderId="34" xfId="0" applyNumberFormat="1" applyFont="1" applyFill="1" applyBorder="1" applyAlignment="1" applyProtection="1">
      <alignment horizontal="center" vertical="center"/>
    </xf>
    <xf numFmtId="3" fontId="0" fillId="0" borderId="49" xfId="0" applyNumberFormat="1" applyFill="1" applyBorder="1" applyAlignment="1" applyProtection="1">
      <alignment horizontal="left" vertical="center"/>
    </xf>
    <xf numFmtId="3" fontId="55" fillId="4" borderId="0" xfId="0" applyNumberFormat="1" applyFont="1" applyFill="1" applyAlignment="1" applyProtection="1">
      <alignment vertical="center"/>
    </xf>
    <xf numFmtId="3" fontId="44" fillId="0" borderId="0" xfId="0" applyNumberFormat="1" applyFont="1" applyFill="1" applyBorder="1" applyAlignment="1" applyProtection="1">
      <alignment horizontal="center" vertical="center"/>
    </xf>
    <xf numFmtId="3" fontId="0" fillId="0" borderId="51" xfId="0" applyNumberFormat="1" applyFill="1" applyBorder="1" applyAlignment="1" applyProtection="1">
      <alignment horizontal="left" vertical="center"/>
    </xf>
    <xf numFmtId="165" fontId="3" fillId="0" borderId="1" xfId="0" applyNumberFormat="1" applyFont="1" applyFill="1" applyBorder="1" applyAlignment="1" applyProtection="1">
      <alignment horizontal="right" vertical="center"/>
    </xf>
    <xf numFmtId="3" fontId="18" fillId="0" borderId="16" xfId="0" applyNumberFormat="1" applyFont="1" applyBorder="1" applyAlignment="1" applyProtection="1">
      <alignment vertical="center"/>
    </xf>
    <xf numFmtId="3" fontId="0" fillId="0" borderId="54" xfId="0" applyNumberFormat="1" applyFill="1" applyBorder="1" applyAlignment="1" applyProtection="1">
      <alignment horizontal="left" vertical="center"/>
    </xf>
    <xf numFmtId="3" fontId="37" fillId="4" borderId="0" xfId="0" applyNumberFormat="1" applyFont="1" applyFill="1" applyAlignment="1" applyProtection="1">
      <alignment vertical="center"/>
    </xf>
    <xf numFmtId="3" fontId="22" fillId="4" borderId="0" xfId="0" applyNumberFormat="1" applyFont="1" applyFill="1" applyAlignment="1" applyProtection="1">
      <alignment vertical="center"/>
    </xf>
    <xf numFmtId="3" fontId="55" fillId="4" borderId="1" xfId="0" applyNumberFormat="1" applyFont="1" applyFill="1" applyBorder="1" applyAlignment="1" applyProtection="1">
      <alignment vertical="center"/>
    </xf>
    <xf numFmtId="165" fontId="22" fillId="4" borderId="1" xfId="0" applyNumberFormat="1" applyFont="1" applyFill="1" applyBorder="1" applyAlignment="1" applyProtection="1">
      <alignment horizontal="center" vertical="center" wrapText="1"/>
    </xf>
    <xf numFmtId="1" fontId="53" fillId="0" borderId="12" xfId="0" applyNumberFormat="1" applyFont="1" applyFill="1" applyBorder="1" applyAlignment="1" applyProtection="1">
      <alignment horizontal="center" vertical="center" wrapText="1"/>
    </xf>
    <xf numFmtId="3" fontId="22" fillId="4" borderId="39" xfId="0" applyNumberFormat="1" applyFont="1" applyFill="1" applyBorder="1" applyAlignment="1" applyProtection="1">
      <alignment horizontal="center" vertical="center" wrapText="1"/>
    </xf>
    <xf numFmtId="3" fontId="22" fillId="4" borderId="0" xfId="0" applyNumberFormat="1" applyFont="1" applyFill="1" applyAlignment="1" applyProtection="1">
      <alignment horizontal="center" vertical="center" wrapText="1"/>
    </xf>
    <xf numFmtId="3" fontId="22" fillId="4" borderId="39" xfId="0" applyNumberFormat="1" applyFont="1" applyFill="1" applyBorder="1" applyAlignment="1" applyProtection="1">
      <alignment horizontal="center"/>
    </xf>
    <xf numFmtId="3" fontId="22" fillId="4" borderId="0" xfId="0" applyNumberFormat="1" applyFont="1" applyFill="1" applyAlignment="1" applyProtection="1">
      <alignment horizontal="center"/>
    </xf>
    <xf numFmtId="4" fontId="3" fillId="0" borderId="2" xfId="0" applyNumberFormat="1" applyFont="1" applyFill="1" applyBorder="1" applyAlignment="1" applyProtection="1">
      <alignment horizontal="right"/>
    </xf>
    <xf numFmtId="4" fontId="3" fillId="0" borderId="3" xfId="0" applyNumberFormat="1" applyFont="1" applyFill="1" applyBorder="1" applyAlignment="1" applyProtection="1">
      <alignment horizontal="right"/>
    </xf>
    <xf numFmtId="4" fontId="3" fillId="0" borderId="6" xfId="0" applyNumberFormat="1" applyFont="1" applyFill="1" applyBorder="1" applyAlignment="1" applyProtection="1">
      <alignment horizontal="right"/>
    </xf>
    <xf numFmtId="4" fontId="3" fillId="0" borderId="23" xfId="0" applyNumberFormat="1" applyFont="1" applyFill="1" applyBorder="1" applyAlignment="1" applyProtection="1">
      <alignment horizontal="right"/>
    </xf>
    <xf numFmtId="4" fontId="41" fillId="0" borderId="46" xfId="0" applyNumberFormat="1" applyFont="1" applyFill="1" applyBorder="1" applyAlignment="1" applyProtection="1">
      <alignment horizontal="right"/>
    </xf>
    <xf numFmtId="4" fontId="41" fillId="0" borderId="40" xfId="0" applyNumberFormat="1" applyFont="1" applyFill="1" applyBorder="1" applyAlignment="1" applyProtection="1">
      <alignment horizontal="right"/>
    </xf>
    <xf numFmtId="3" fontId="49" fillId="4" borderId="0" xfId="0" applyNumberFormat="1" applyFont="1" applyFill="1" applyAlignment="1" applyProtection="1">
      <alignment horizontal="right"/>
    </xf>
    <xf numFmtId="3" fontId="51" fillId="4" borderId="0" xfId="0" applyNumberFormat="1" applyFont="1" applyFill="1" applyAlignment="1" applyProtection="1">
      <alignment horizontal="right"/>
    </xf>
    <xf numFmtId="3" fontId="55" fillId="4" borderId="0" xfId="0" applyNumberFormat="1" applyFont="1" applyFill="1" applyAlignment="1" applyProtection="1">
      <alignment horizontal="right"/>
    </xf>
    <xf numFmtId="3" fontId="22" fillId="4" borderId="0" xfId="0" applyNumberFormat="1" applyFont="1" applyFill="1" applyAlignment="1" applyProtection="1">
      <alignment horizontal="right"/>
    </xf>
    <xf numFmtId="4" fontId="1" fillId="2" borderId="58" xfId="0" applyNumberFormat="1" applyFont="1" applyFill="1" applyBorder="1" applyProtection="1">
      <protection locked="0"/>
    </xf>
    <xf numFmtId="4" fontId="1" fillId="2" borderId="59" xfId="0" applyNumberFormat="1" applyFont="1" applyFill="1" applyBorder="1" applyProtection="1">
      <protection locked="0"/>
    </xf>
    <xf numFmtId="168" fontId="3" fillId="0" borderId="1" xfId="0" applyNumberFormat="1" applyFont="1" applyBorder="1" applyAlignment="1" applyProtection="1">
      <alignment horizontal="right" vertical="center"/>
    </xf>
    <xf numFmtId="3" fontId="47" fillId="4" borderId="0" xfId="0" applyNumberFormat="1" applyFont="1" applyFill="1" applyAlignment="1" applyProtection="1">
      <alignment vertical="center"/>
    </xf>
    <xf numFmtId="3" fontId="45" fillId="0" borderId="19" xfId="0" applyNumberFormat="1" applyFont="1" applyFill="1" applyBorder="1" applyAlignment="1" applyProtection="1">
      <alignment horizontal="left" vertical="center" wrapText="1"/>
    </xf>
    <xf numFmtId="3" fontId="22" fillId="4" borderId="1" xfId="0" applyNumberFormat="1" applyFont="1" applyFill="1" applyBorder="1" applyAlignment="1" applyProtection="1">
      <alignment vertical="center"/>
    </xf>
    <xf numFmtId="1" fontId="44" fillId="0" borderId="12" xfId="0" applyNumberFormat="1" applyFont="1" applyFill="1" applyBorder="1" applyAlignment="1" applyProtection="1">
      <alignment horizontal="center" vertical="center" wrapText="1"/>
    </xf>
    <xf numFmtId="3" fontId="41" fillId="0" borderId="41" xfId="0" applyNumberFormat="1" applyFont="1" applyFill="1" applyBorder="1" applyAlignment="1" applyProtection="1">
      <alignment horizontal="center" vertical="center" wrapText="1"/>
    </xf>
    <xf numFmtId="3" fontId="44" fillId="0" borderId="34" xfId="0" applyNumberFormat="1" applyFont="1" applyFill="1" applyBorder="1" applyAlignment="1" applyProtection="1">
      <alignment horizontal="center" vertical="center" wrapText="1"/>
    </xf>
    <xf numFmtId="3" fontId="44" fillId="0" borderId="42" xfId="0" applyNumberFormat="1" applyFont="1" applyFill="1" applyBorder="1" applyAlignment="1" applyProtection="1">
      <alignment horizontal="center" vertical="center" wrapText="1"/>
    </xf>
    <xf numFmtId="3" fontId="41" fillId="0" borderId="61" xfId="0" applyNumberFormat="1" applyFont="1" applyFill="1" applyBorder="1" applyAlignment="1" applyProtection="1">
      <alignment horizontal="center" vertical="center" wrapText="1"/>
    </xf>
    <xf numFmtId="3" fontId="44" fillId="0" borderId="62" xfId="0" applyNumberFormat="1" applyFont="1" applyFill="1" applyBorder="1" applyAlignment="1" applyProtection="1">
      <alignment horizontal="center" vertical="center" wrapText="1"/>
    </xf>
    <xf numFmtId="3" fontId="8" fillId="4" borderId="0" xfId="0" applyNumberFormat="1" applyFont="1" applyFill="1" applyAlignment="1" applyProtection="1">
      <alignment horizontal="center" vertical="center" wrapText="1"/>
    </xf>
    <xf numFmtId="3" fontId="44" fillId="0" borderId="12" xfId="0" applyNumberFormat="1" applyFont="1" applyFill="1" applyBorder="1" applyAlignment="1" applyProtection="1">
      <alignment horizontal="center"/>
    </xf>
    <xf numFmtId="3" fontId="44" fillId="0" borderId="4" xfId="0" applyNumberFormat="1" applyFont="1" applyFill="1" applyBorder="1" applyAlignment="1" applyProtection="1">
      <alignment horizontal="center"/>
    </xf>
    <xf numFmtId="3" fontId="44" fillId="0" borderId="2" xfId="0" applyNumberFormat="1" applyFont="1" applyFill="1" applyBorder="1" applyAlignment="1" applyProtection="1">
      <alignment horizontal="center"/>
    </xf>
    <xf numFmtId="3" fontId="44" fillId="0" borderId="21" xfId="0" applyNumberFormat="1" applyFont="1" applyFill="1" applyBorder="1" applyAlignment="1" applyProtection="1">
      <alignment horizontal="center"/>
    </xf>
    <xf numFmtId="3" fontId="44" fillId="0" borderId="58" xfId="0" applyNumberFormat="1" applyFont="1" applyFill="1" applyBorder="1" applyAlignment="1" applyProtection="1">
      <alignment horizontal="center"/>
    </xf>
    <xf numFmtId="3" fontId="44" fillId="0" borderId="3" xfId="0" applyNumberFormat="1" applyFont="1" applyFill="1" applyBorder="1" applyAlignment="1" applyProtection="1">
      <alignment horizontal="center"/>
    </xf>
    <xf numFmtId="3" fontId="13" fillId="4" borderId="1" xfId="0" applyNumberFormat="1" applyFont="1" applyFill="1" applyBorder="1" applyAlignment="1" applyProtection="1">
      <alignment horizontal="center"/>
    </xf>
    <xf numFmtId="3" fontId="44" fillId="0" borderId="43" xfId="0" applyNumberFormat="1" applyFont="1" applyFill="1" applyBorder="1" applyAlignment="1" applyProtection="1">
      <alignment horizontal="center"/>
    </xf>
    <xf numFmtId="3" fontId="3" fillId="0" borderId="2" xfId="0" applyNumberFormat="1" applyFont="1" applyFill="1" applyBorder="1" applyAlignment="1" applyProtection="1">
      <alignment horizontal="right"/>
    </xf>
    <xf numFmtId="164" fontId="3" fillId="0" borderId="2" xfId="0" applyNumberFormat="1" applyFont="1" applyFill="1" applyBorder="1" applyAlignment="1" applyProtection="1">
      <alignment horizontal="right"/>
    </xf>
    <xf numFmtId="167" fontId="3" fillId="0" borderId="3" xfId="0" applyNumberFormat="1" applyFont="1" applyFill="1" applyBorder="1" applyAlignment="1" applyProtection="1">
      <alignment horizontal="right"/>
    </xf>
    <xf numFmtId="167" fontId="1" fillId="0" borderId="3" xfId="0" applyNumberFormat="1" applyFont="1" applyFill="1" applyBorder="1" applyProtection="1"/>
    <xf numFmtId="3" fontId="48" fillId="4" borderId="1" xfId="0" applyNumberFormat="1" applyFont="1" applyFill="1" applyBorder="1" applyProtection="1"/>
    <xf numFmtId="3" fontId="51" fillId="4" borderId="1" xfId="0" applyNumberFormat="1" applyFont="1" applyFill="1" applyBorder="1" applyProtection="1"/>
    <xf numFmtId="3" fontId="7" fillId="4" borderId="0" xfId="0" applyNumberFormat="1" applyFont="1" applyFill="1" applyProtection="1"/>
    <xf numFmtId="3" fontId="44" fillId="0" borderId="44" xfId="0" applyNumberFormat="1" applyFont="1" applyFill="1" applyBorder="1" applyAlignment="1" applyProtection="1">
      <alignment horizontal="center"/>
    </xf>
    <xf numFmtId="3" fontId="3" fillId="0" borderId="6" xfId="0" applyNumberFormat="1" applyFont="1" applyFill="1" applyBorder="1" applyAlignment="1" applyProtection="1">
      <alignment horizontal="right"/>
    </xf>
    <xf numFmtId="164" fontId="3" fillId="0" borderId="6" xfId="0" applyNumberFormat="1" applyFont="1" applyFill="1" applyBorder="1" applyAlignment="1" applyProtection="1">
      <alignment horizontal="right"/>
    </xf>
    <xf numFmtId="167" fontId="3" fillId="0" borderId="23" xfId="0" applyNumberFormat="1" applyFont="1" applyFill="1" applyBorder="1" applyAlignment="1" applyProtection="1">
      <alignment horizontal="right"/>
    </xf>
    <xf numFmtId="167" fontId="1" fillId="0" borderId="23" xfId="0" applyNumberFormat="1" applyFont="1" applyFill="1" applyBorder="1" applyProtection="1"/>
    <xf numFmtId="3" fontId="44" fillId="0" borderId="14" xfId="0" applyNumberFormat="1" applyFont="1" applyFill="1" applyBorder="1" applyAlignment="1" applyProtection="1">
      <alignment horizontal="center"/>
    </xf>
    <xf numFmtId="3" fontId="44" fillId="0" borderId="63" xfId="0" applyNumberFormat="1" applyFont="1" applyFill="1" applyBorder="1" applyAlignment="1" applyProtection="1">
      <alignment horizontal="right"/>
    </xf>
    <xf numFmtId="3" fontId="44" fillId="0" borderId="47" xfId="0" applyNumberFormat="1" applyFont="1" applyFill="1" applyBorder="1" applyAlignment="1" applyProtection="1">
      <alignment horizontal="right"/>
    </xf>
    <xf numFmtId="164" fontId="44" fillId="0" borderId="47" xfId="0" applyNumberFormat="1" applyFont="1" applyFill="1" applyBorder="1" applyAlignment="1" applyProtection="1">
      <alignment horizontal="right"/>
    </xf>
    <xf numFmtId="167" fontId="44" fillId="0" borderId="46" xfId="0" applyNumberFormat="1" applyFont="1" applyFill="1" applyBorder="1" applyAlignment="1" applyProtection="1">
      <alignment horizontal="right"/>
    </xf>
    <xf numFmtId="167" fontId="44" fillId="0" borderId="40" xfId="0" applyNumberFormat="1" applyFont="1" applyFill="1" applyBorder="1" applyAlignment="1" applyProtection="1">
      <alignment horizontal="right"/>
    </xf>
    <xf numFmtId="3" fontId="44" fillId="0" borderId="46" xfId="0" applyNumberFormat="1" applyFont="1" applyFill="1" applyBorder="1" applyAlignment="1" applyProtection="1">
      <alignment horizontal="right"/>
    </xf>
    <xf numFmtId="3" fontId="44" fillId="0" borderId="45" xfId="0" applyNumberFormat="1" applyFont="1" applyFill="1" applyBorder="1" applyAlignment="1" applyProtection="1">
      <alignment horizontal="right"/>
    </xf>
    <xf numFmtId="3" fontId="44" fillId="0" borderId="1" xfId="0" applyNumberFormat="1" applyFont="1" applyFill="1" applyBorder="1" applyAlignment="1" applyProtection="1">
      <alignment horizontal="right"/>
    </xf>
    <xf numFmtId="3" fontId="44" fillId="0" borderId="40" xfId="0" applyNumberFormat="1" applyFont="1" applyFill="1" applyBorder="1" applyAlignment="1" applyProtection="1">
      <alignment horizontal="right"/>
    </xf>
    <xf numFmtId="3" fontId="11" fillId="4" borderId="0" xfId="0" applyNumberFormat="1" applyFont="1" applyFill="1" applyProtection="1"/>
    <xf numFmtId="3" fontId="12" fillId="4" borderId="0" xfId="0" applyNumberFormat="1" applyFont="1" applyFill="1" applyProtection="1"/>
    <xf numFmtId="3" fontId="24" fillId="4" borderId="0" xfId="0" applyNumberFormat="1" applyFont="1" applyFill="1" applyAlignment="1" applyProtection="1">
      <alignment horizontal="center"/>
    </xf>
    <xf numFmtId="3" fontId="2" fillId="2" borderId="1" xfId="0" applyNumberFormat="1" applyFont="1" applyFill="1" applyBorder="1" applyAlignment="1" applyProtection="1">
      <alignment horizontal="center" vertical="center"/>
      <protection locked="0"/>
    </xf>
    <xf numFmtId="3" fontId="42" fillId="0" borderId="18" xfId="0" applyNumberFormat="1" applyFont="1" applyFill="1" applyBorder="1" applyAlignment="1" applyProtection="1">
      <alignment vertical="center"/>
    </xf>
    <xf numFmtId="168" fontId="3" fillId="0" borderId="0" xfId="0" applyNumberFormat="1" applyFont="1" applyFill="1" applyBorder="1" applyAlignment="1" applyProtection="1">
      <alignment horizontal="right" vertical="center"/>
    </xf>
    <xf numFmtId="3" fontId="42" fillId="0" borderId="52" xfId="0" applyNumberFormat="1" applyFont="1" applyFill="1" applyBorder="1" applyAlignment="1" applyProtection="1">
      <alignment vertical="center"/>
    </xf>
    <xf numFmtId="3" fontId="50" fillId="4" borderId="0" xfId="0" applyNumberFormat="1" applyFont="1" applyFill="1" applyAlignment="1" applyProtection="1">
      <alignment vertical="center"/>
    </xf>
    <xf numFmtId="3" fontId="42" fillId="0" borderId="16" xfId="0" applyNumberFormat="1" applyFont="1" applyFill="1" applyBorder="1" applyAlignment="1" applyProtection="1">
      <alignment vertical="center"/>
    </xf>
    <xf numFmtId="3" fontId="1" fillId="4" borderId="64" xfId="0" applyNumberFormat="1" applyFont="1" applyFill="1" applyBorder="1" applyAlignment="1" applyProtection="1">
      <alignment vertical="center"/>
    </xf>
    <xf numFmtId="3" fontId="36" fillId="4" borderId="0" xfId="0" applyNumberFormat="1" applyFont="1" applyFill="1" applyAlignment="1" applyProtection="1">
      <alignment horizontal="left" vertical="center" wrapText="1"/>
    </xf>
    <xf numFmtId="3" fontId="40" fillId="0" borderId="19" xfId="0" applyNumberFormat="1" applyFont="1" applyFill="1" applyBorder="1" applyAlignment="1" applyProtection="1">
      <alignment horizontal="center" vertical="center" wrapText="1"/>
    </xf>
    <xf numFmtId="3" fontId="4" fillId="4" borderId="0" xfId="0" applyNumberFormat="1" applyFont="1" applyFill="1" applyAlignment="1" applyProtection="1">
      <alignment horizontal="left" vertical="center" wrapText="1"/>
    </xf>
    <xf numFmtId="3" fontId="55" fillId="4" borderId="0" xfId="0" applyNumberFormat="1" applyFont="1" applyFill="1" applyAlignment="1" applyProtection="1">
      <alignment horizontal="left" vertical="center" wrapText="1"/>
    </xf>
    <xf numFmtId="3" fontId="22" fillId="4" borderId="0" xfId="0" applyNumberFormat="1" applyFont="1" applyFill="1" applyAlignment="1" applyProtection="1">
      <alignment horizontal="left" vertical="center" wrapText="1"/>
    </xf>
    <xf numFmtId="3" fontId="51" fillId="4" borderId="1" xfId="0" applyNumberFormat="1" applyFont="1" applyFill="1" applyBorder="1" applyAlignment="1" applyProtection="1">
      <alignment horizontal="left" vertical="center" wrapText="1"/>
    </xf>
    <xf numFmtId="165" fontId="48" fillId="4" borderId="1" xfId="0" applyNumberFormat="1" applyFont="1" applyFill="1" applyBorder="1" applyAlignment="1" applyProtection="1">
      <alignment horizontal="left" vertical="center" wrapText="1"/>
    </xf>
    <xf numFmtId="1" fontId="41" fillId="0" borderId="12" xfId="0" applyNumberFormat="1" applyFont="1" applyFill="1" applyBorder="1" applyAlignment="1" applyProtection="1">
      <alignment horizontal="center" vertical="center" wrapText="1"/>
    </xf>
    <xf numFmtId="3" fontId="22" fillId="4" borderId="53" xfId="0" applyNumberFormat="1" applyFont="1" applyFill="1" applyBorder="1" applyAlignment="1" applyProtection="1">
      <alignment horizontal="center" vertical="center" wrapText="1"/>
    </xf>
    <xf numFmtId="3" fontId="41" fillId="0" borderId="65" xfId="0" applyNumberFormat="1" applyFont="1" applyFill="1" applyBorder="1" applyAlignment="1" applyProtection="1">
      <alignment horizontal="center"/>
    </xf>
    <xf numFmtId="3" fontId="41" fillId="0" borderId="26" xfId="0" applyNumberFormat="1" applyFont="1" applyFill="1" applyBorder="1" applyAlignment="1" applyProtection="1">
      <alignment horizontal="center"/>
    </xf>
    <xf numFmtId="3" fontId="41" fillId="0" borderId="38" xfId="0" applyNumberFormat="1" applyFont="1" applyFill="1" applyBorder="1" applyAlignment="1" applyProtection="1">
      <alignment horizontal="center"/>
    </xf>
    <xf numFmtId="3" fontId="41" fillId="0" borderId="36" xfId="0" applyNumberFormat="1" applyFont="1" applyFill="1" applyBorder="1" applyAlignment="1" applyProtection="1">
      <alignment horizontal="center"/>
    </xf>
    <xf numFmtId="3" fontId="41" fillId="0" borderId="37" xfId="0" applyNumberFormat="1" applyFont="1" applyFill="1" applyBorder="1" applyAlignment="1" applyProtection="1">
      <alignment horizontal="center"/>
    </xf>
    <xf numFmtId="3" fontId="49" fillId="4" borderId="1" xfId="0" applyNumberFormat="1" applyFont="1" applyFill="1" applyBorder="1" applyAlignment="1" applyProtection="1">
      <alignment horizontal="center"/>
    </xf>
    <xf numFmtId="3" fontId="22" fillId="4" borderId="53" xfId="0" applyNumberFormat="1" applyFont="1" applyFill="1" applyBorder="1" applyAlignment="1" applyProtection="1">
      <alignment horizontal="center"/>
    </xf>
    <xf numFmtId="3" fontId="1" fillId="5" borderId="7" xfId="0" applyNumberFormat="1" applyFont="1" applyFill="1" applyBorder="1" applyProtection="1"/>
    <xf numFmtId="3" fontId="3" fillId="5" borderId="8" xfId="0" applyNumberFormat="1" applyFont="1" applyFill="1" applyBorder="1" applyAlignment="1" applyProtection="1">
      <alignment horizontal="right"/>
    </xf>
    <xf numFmtId="3" fontId="3" fillId="0" borderId="8" xfId="0" applyNumberFormat="1" applyFont="1" applyBorder="1" applyAlignment="1" applyProtection="1">
      <alignment horizontal="right"/>
    </xf>
    <xf numFmtId="167" fontId="3" fillId="0" borderId="8" xfId="0" applyNumberFormat="1" applyFont="1" applyBorder="1" applyAlignment="1" applyProtection="1">
      <alignment horizontal="right"/>
    </xf>
    <xf numFmtId="164" fontId="1" fillId="0" borderId="11" xfId="0" applyNumberFormat="1" applyFont="1" applyFill="1" applyBorder="1" applyProtection="1"/>
    <xf numFmtId="3" fontId="1" fillId="0" borderId="20" xfId="0" applyNumberFormat="1" applyFont="1" applyBorder="1" applyProtection="1"/>
    <xf numFmtId="3" fontId="1" fillId="0" borderId="8" xfId="0" applyNumberFormat="1" applyFont="1" applyBorder="1" applyProtection="1"/>
    <xf numFmtId="3" fontId="1" fillId="0" borderId="11" xfId="0" applyNumberFormat="1" applyFont="1" applyBorder="1" applyProtection="1"/>
    <xf numFmtId="170" fontId="49" fillId="4" borderId="1" xfId="0" applyNumberFormat="1" applyFont="1" applyFill="1" applyBorder="1" applyProtection="1"/>
    <xf numFmtId="164" fontId="1" fillId="0" borderId="3" xfId="0" applyNumberFormat="1" applyFont="1" applyFill="1" applyBorder="1" applyProtection="1"/>
    <xf numFmtId="3" fontId="1" fillId="0" borderId="3" xfId="0" applyNumberFormat="1" applyFont="1" applyBorder="1" applyProtection="1"/>
    <xf numFmtId="3" fontId="55" fillId="4" borderId="1" xfId="0" applyNumberFormat="1" applyFont="1" applyFill="1" applyBorder="1" applyProtection="1"/>
    <xf numFmtId="164" fontId="1" fillId="0" borderId="23" xfId="0" applyNumberFormat="1" applyFont="1" applyFill="1" applyBorder="1" applyProtection="1"/>
    <xf numFmtId="3" fontId="1" fillId="0" borderId="23" xfId="0" applyNumberFormat="1" applyFont="1" applyBorder="1" applyProtection="1"/>
    <xf numFmtId="3" fontId="41" fillId="0" borderId="39" xfId="0" applyNumberFormat="1" applyFont="1" applyFill="1" applyBorder="1" applyAlignment="1" applyProtection="1">
      <alignment horizontal="right"/>
    </xf>
    <xf numFmtId="3" fontId="41" fillId="0" borderId="66" xfId="0" applyNumberFormat="1" applyFont="1" applyFill="1" applyBorder="1" applyAlignment="1" applyProtection="1">
      <alignment horizontal="right"/>
    </xf>
    <xf numFmtId="3" fontId="38" fillId="4" borderId="0" xfId="0" applyNumberFormat="1" applyFont="1" applyFill="1" applyBorder="1" applyAlignment="1" applyProtection="1">
      <alignment horizontal="right"/>
    </xf>
    <xf numFmtId="3" fontId="37" fillId="4" borderId="0" xfId="0" applyNumberFormat="1" applyFont="1" applyFill="1" applyAlignment="1" applyProtection="1">
      <alignment horizontal="right"/>
    </xf>
    <xf numFmtId="3" fontId="38" fillId="4" borderId="0" xfId="0" applyNumberFormat="1" applyFont="1" applyFill="1" applyAlignment="1" applyProtection="1">
      <alignment horizontal="right"/>
    </xf>
    <xf numFmtId="3" fontId="39" fillId="4" borderId="0" xfId="0" applyNumberFormat="1" applyFont="1" applyFill="1" applyAlignment="1" applyProtection="1">
      <alignment horizontal="right"/>
    </xf>
    <xf numFmtId="0" fontId="52" fillId="3" borderId="39" xfId="0" applyFont="1" applyFill="1" applyBorder="1" applyAlignment="1" applyProtection="1">
      <alignment horizontal="left" vertical="center"/>
      <protection locked="0"/>
    </xf>
    <xf numFmtId="0" fontId="51" fillId="3" borderId="52" xfId="0" applyFont="1" applyFill="1" applyBorder="1" applyAlignment="1" applyProtection="1">
      <alignment horizontal="left" vertical="center"/>
      <protection locked="0"/>
    </xf>
    <xf numFmtId="0" fontId="51" fillId="3" borderId="53" xfId="0" applyFont="1" applyFill="1" applyBorder="1" applyAlignment="1" applyProtection="1">
      <alignment horizontal="left" vertical="center"/>
      <protection locked="0"/>
    </xf>
    <xf numFmtId="0" fontId="59" fillId="3" borderId="1" xfId="0" applyFont="1" applyFill="1" applyBorder="1" applyAlignment="1" applyProtection="1">
      <alignment horizontal="center" vertical="center"/>
      <protection locked="0"/>
    </xf>
    <xf numFmtId="0" fontId="58" fillId="3" borderId="39" xfId="0" applyFont="1" applyFill="1" applyBorder="1" applyAlignment="1" applyProtection="1">
      <alignment horizontal="left" vertical="center"/>
      <protection locked="0"/>
    </xf>
    <xf numFmtId="0" fontId="52" fillId="3" borderId="1" xfId="0" applyFont="1" applyFill="1" applyBorder="1" applyAlignment="1" applyProtection="1">
      <alignment horizontal="center" vertical="center"/>
      <protection locked="0"/>
    </xf>
    <xf numFmtId="165" fontId="42" fillId="3" borderId="67" xfId="0" applyNumberFormat="1" applyFont="1" applyFill="1" applyBorder="1" applyProtection="1">
      <protection locked="0"/>
    </xf>
    <xf numFmtId="165" fontId="42" fillId="3" borderId="24" xfId="0" applyNumberFormat="1" applyFont="1" applyFill="1" applyBorder="1" applyProtection="1">
      <protection locked="0"/>
    </xf>
    <xf numFmtId="167" fontId="42" fillId="3" borderId="25" xfId="0" applyNumberFormat="1" applyFont="1" applyFill="1" applyBorder="1" applyAlignment="1" applyProtection="1">
      <alignment vertical="center"/>
      <protection locked="0"/>
    </xf>
    <xf numFmtId="165" fontId="42" fillId="3" borderId="68" xfId="0" applyNumberFormat="1" applyFont="1" applyFill="1" applyBorder="1" applyProtection="1">
      <protection locked="0"/>
    </xf>
    <xf numFmtId="167" fontId="42" fillId="3" borderId="69" xfId="0" applyNumberFormat="1" applyFont="1" applyFill="1" applyBorder="1" applyAlignment="1" applyProtection="1">
      <alignment vertical="center"/>
      <protection locked="0"/>
    </xf>
    <xf numFmtId="0" fontId="51" fillId="4" borderId="0" xfId="0" applyFont="1" applyFill="1" applyAlignment="1" applyProtection="1">
      <alignment horizontal="left" vertical="center"/>
    </xf>
    <xf numFmtId="0" fontId="56" fillId="4" borderId="0" xfId="0" applyFont="1" applyFill="1" applyAlignment="1" applyProtection="1">
      <alignment horizontal="left" vertical="center"/>
    </xf>
    <xf numFmtId="0" fontId="56" fillId="4" borderId="0" xfId="0" applyFont="1" applyFill="1" applyAlignment="1" applyProtection="1">
      <alignment horizontal="right" vertical="center"/>
    </xf>
    <xf numFmtId="0" fontId="57" fillId="4" borderId="0" xfId="0" applyFont="1" applyFill="1" applyAlignment="1" applyProtection="1">
      <alignment horizontal="right" vertical="center"/>
    </xf>
    <xf numFmtId="0" fontId="62" fillId="4" borderId="70" xfId="0" applyFont="1" applyFill="1" applyBorder="1" applyAlignment="1" applyProtection="1">
      <alignment horizontal="left" vertical="center"/>
    </xf>
    <xf numFmtId="0" fontId="51" fillId="4" borderId="71" xfId="0" applyFont="1" applyFill="1" applyBorder="1" applyAlignment="1" applyProtection="1">
      <alignment horizontal="left" vertical="center"/>
    </xf>
    <xf numFmtId="0" fontId="51" fillId="4" borderId="72" xfId="0" applyFont="1" applyFill="1" applyBorder="1" applyAlignment="1" applyProtection="1">
      <alignment horizontal="left" vertical="center"/>
    </xf>
    <xf numFmtId="0" fontId="61" fillId="4" borderId="70" xfId="0" applyFont="1" applyFill="1" applyBorder="1" applyAlignment="1" applyProtection="1">
      <alignment horizontal="left" vertical="center"/>
    </xf>
    <xf numFmtId="0" fontId="63" fillId="4" borderId="70" xfId="0" applyFont="1" applyFill="1" applyBorder="1" applyAlignment="1" applyProtection="1">
      <alignment horizontal="left" vertical="center"/>
    </xf>
    <xf numFmtId="0" fontId="61" fillId="4" borderId="73" xfId="0" applyFont="1" applyFill="1" applyBorder="1" applyAlignment="1" applyProtection="1">
      <alignment horizontal="left" vertical="center"/>
    </xf>
    <xf numFmtId="0" fontId="51" fillId="4" borderId="0" xfId="0" applyFont="1" applyFill="1" applyBorder="1" applyAlignment="1" applyProtection="1">
      <alignment horizontal="left" vertical="center"/>
    </xf>
    <xf numFmtId="0" fontId="51" fillId="4" borderId="74" xfId="0" applyFont="1" applyFill="1" applyBorder="1" applyAlignment="1" applyProtection="1">
      <alignment horizontal="left" vertical="center"/>
    </xf>
    <xf numFmtId="0" fontId="51" fillId="4" borderId="73" xfId="0" applyFont="1" applyFill="1" applyBorder="1" applyAlignment="1" applyProtection="1">
      <alignment horizontal="left" vertical="center"/>
    </xf>
    <xf numFmtId="0" fontId="62" fillId="4" borderId="73" xfId="0" applyFont="1" applyFill="1" applyBorder="1" applyAlignment="1" applyProtection="1">
      <alignment horizontal="left"/>
    </xf>
    <xf numFmtId="0" fontId="64" fillId="0" borderId="73" xfId="0" applyFont="1" applyFill="1" applyBorder="1" applyAlignment="1" applyProtection="1">
      <alignment horizontal="left" vertical="center"/>
    </xf>
    <xf numFmtId="0" fontId="65" fillId="0" borderId="0" xfId="0" applyFont="1" applyFill="1" applyBorder="1" applyAlignment="1" applyProtection="1">
      <alignment horizontal="left" vertical="center"/>
    </xf>
    <xf numFmtId="0" fontId="66" fillId="0" borderId="74" xfId="0" applyFont="1" applyFill="1" applyBorder="1" applyAlignment="1" applyProtection="1">
      <alignment horizontal="left" vertical="center"/>
    </xf>
    <xf numFmtId="3" fontId="41" fillId="0" borderId="75" xfId="0" applyNumberFormat="1" applyFont="1" applyFill="1" applyBorder="1" applyAlignment="1" applyProtection="1">
      <alignment horizontal="left"/>
    </xf>
    <xf numFmtId="3" fontId="42" fillId="0" borderId="76" xfId="0" applyNumberFormat="1" applyFont="1" applyFill="1" applyBorder="1" applyAlignment="1" applyProtection="1">
      <alignment vertical="center"/>
    </xf>
    <xf numFmtId="3" fontId="2" fillId="0" borderId="24" xfId="0" applyNumberFormat="1" applyFont="1" applyBorder="1" applyAlignment="1" applyProtection="1">
      <alignment horizontal="center" vertical="center"/>
    </xf>
    <xf numFmtId="3" fontId="2" fillId="0" borderId="25" xfId="0" applyNumberFormat="1" applyFont="1" applyBorder="1" applyAlignment="1" applyProtection="1">
      <alignment horizontal="center" vertical="center"/>
    </xf>
    <xf numFmtId="0" fontId="65" fillId="0" borderId="73" xfId="0" applyFont="1" applyFill="1" applyBorder="1" applyAlignment="1" applyProtection="1">
      <alignment horizontal="left" vertical="center"/>
    </xf>
    <xf numFmtId="165" fontId="42" fillId="0" borderId="24" xfId="0" applyNumberFormat="1" applyFont="1" applyFill="1" applyBorder="1" applyProtection="1"/>
    <xf numFmtId="3" fontId="48" fillId="0" borderId="77" xfId="0" applyNumberFormat="1" applyFont="1" applyFill="1" applyBorder="1" applyAlignment="1" applyProtection="1">
      <alignment vertical="center"/>
    </xf>
    <xf numFmtId="3" fontId="42" fillId="0" borderId="78" xfId="0" applyNumberFormat="1" applyFont="1" applyFill="1" applyBorder="1" applyAlignment="1" applyProtection="1">
      <alignment vertical="center"/>
    </xf>
    <xf numFmtId="0" fontId="77" fillId="4" borderId="0" xfId="0" applyFont="1" applyFill="1" applyBorder="1" applyAlignment="1" applyProtection="1">
      <alignment horizontal="left" vertical="center"/>
    </xf>
    <xf numFmtId="3" fontId="42" fillId="0" borderId="77" xfId="0" applyNumberFormat="1" applyFont="1" applyFill="1" applyBorder="1" applyAlignment="1" applyProtection="1">
      <alignment vertical="center"/>
    </xf>
    <xf numFmtId="3" fontId="41" fillId="0" borderId="25" xfId="0" applyNumberFormat="1" applyFont="1" applyFill="1" applyBorder="1" applyAlignment="1" applyProtection="1">
      <alignment horizontal="center" vertical="center"/>
    </xf>
    <xf numFmtId="3" fontId="42" fillId="0" borderId="79" xfId="0" applyNumberFormat="1" applyFont="1" applyFill="1" applyBorder="1" applyProtection="1"/>
    <xf numFmtId="0" fontId="51" fillId="4" borderId="80" xfId="0" applyFont="1" applyFill="1" applyBorder="1" applyAlignment="1" applyProtection="1">
      <alignment horizontal="left" vertical="center"/>
    </xf>
    <xf numFmtId="0" fontId="51" fillId="4" borderId="79" xfId="0" applyFont="1" applyFill="1" applyBorder="1" applyAlignment="1" applyProtection="1">
      <alignment horizontal="left" vertical="center"/>
    </xf>
    <xf numFmtId="0" fontId="51" fillId="4" borderId="81" xfId="0" applyFont="1" applyFill="1" applyBorder="1" applyAlignment="1" applyProtection="1">
      <alignment horizontal="left" vertical="center"/>
    </xf>
    <xf numFmtId="0" fontId="66" fillId="0" borderId="73" xfId="0" applyFont="1" applyFill="1" applyBorder="1" applyAlignment="1" applyProtection="1">
      <alignment horizontal="left" vertical="center"/>
    </xf>
    <xf numFmtId="0" fontId="66" fillId="0" borderId="0" xfId="0" applyFont="1" applyFill="1" applyBorder="1" applyAlignment="1" applyProtection="1">
      <alignment horizontal="left" vertical="center"/>
    </xf>
    <xf numFmtId="164" fontId="26" fillId="4" borderId="73" xfId="3" applyNumberFormat="1" applyFill="1" applyBorder="1" applyAlignment="1" applyProtection="1">
      <alignment horizontal="center" vertical="center" wrapText="1"/>
    </xf>
    <xf numFmtId="164" fontId="27" fillId="4" borderId="0" xfId="3" applyNumberFormat="1" applyFont="1" applyFill="1" applyBorder="1" applyAlignment="1" applyProtection="1">
      <alignment horizontal="center" vertical="center" wrapText="1"/>
    </xf>
    <xf numFmtId="164" fontId="26" fillId="4" borderId="0" xfId="3" applyNumberFormat="1" applyFill="1" applyBorder="1" applyAlignment="1" applyProtection="1">
      <alignment horizontal="center" vertical="center" wrapText="1"/>
    </xf>
    <xf numFmtId="164" fontId="26" fillId="4" borderId="74" xfId="3" applyNumberFormat="1" applyFill="1" applyBorder="1" applyAlignment="1" applyProtection="1">
      <alignment horizontal="center" vertical="center" wrapText="1"/>
    </xf>
    <xf numFmtId="0" fontId="66" fillId="0" borderId="80" xfId="0" applyFont="1" applyFill="1" applyBorder="1" applyAlignment="1" applyProtection="1">
      <alignment horizontal="left" vertical="center"/>
    </xf>
    <xf numFmtId="0" fontId="66" fillId="0" borderId="79" xfId="0" applyFont="1" applyFill="1" applyBorder="1" applyAlignment="1" applyProtection="1">
      <alignment horizontal="left" vertical="center"/>
    </xf>
    <xf numFmtId="0" fontId="66" fillId="0" borderId="81" xfId="0" applyFont="1" applyFill="1" applyBorder="1" applyAlignment="1" applyProtection="1">
      <alignment horizontal="left" vertical="center"/>
    </xf>
    <xf numFmtId="164" fontId="26" fillId="4" borderId="73" xfId="3" applyNumberFormat="1" applyFont="1" applyFill="1" applyBorder="1" applyAlignment="1" applyProtection="1">
      <alignment horizontal="center" vertical="center" wrapText="1"/>
    </xf>
    <xf numFmtId="1" fontId="41" fillId="2" borderId="82" xfId="0" applyNumberFormat="1" applyFont="1" applyFill="1" applyBorder="1" applyAlignment="1" applyProtection="1">
      <alignment horizontal="center" vertical="center" wrapText="1"/>
      <protection locked="0"/>
    </xf>
    <xf numFmtId="1" fontId="41" fillId="2" borderId="83" xfId="0" applyNumberFormat="1" applyFont="1" applyFill="1" applyBorder="1" applyAlignment="1" applyProtection="1">
      <alignment horizontal="center" vertical="center" wrapText="1"/>
      <protection locked="0"/>
    </xf>
    <xf numFmtId="1" fontId="41" fillId="2" borderId="84" xfId="0" applyNumberFormat="1" applyFont="1" applyFill="1" applyBorder="1" applyAlignment="1" applyProtection="1">
      <alignment horizontal="center" vertical="center" wrapText="1"/>
      <protection locked="0"/>
    </xf>
    <xf numFmtId="3" fontId="41" fillId="2" borderId="85" xfId="0" applyNumberFormat="1" applyFont="1" applyFill="1" applyBorder="1" applyAlignment="1" applyProtection="1">
      <alignment horizontal="center" vertical="center" wrapText="1"/>
      <protection locked="0"/>
    </xf>
    <xf numFmtId="3" fontId="41" fillId="2" borderId="1" xfId="0" applyNumberFormat="1" applyFont="1" applyFill="1" applyBorder="1" applyAlignment="1" applyProtection="1">
      <alignment horizontal="center" vertical="center" wrapText="1"/>
      <protection locked="0"/>
    </xf>
    <xf numFmtId="3" fontId="41" fillId="2" borderId="86" xfId="0" applyNumberFormat="1" applyFont="1" applyFill="1" applyBorder="1" applyAlignment="1" applyProtection="1">
      <alignment horizontal="center" vertical="center" wrapText="1"/>
      <protection locked="0"/>
    </xf>
    <xf numFmtId="3" fontId="41" fillId="2" borderId="85" xfId="0" applyNumberFormat="1" applyFont="1" applyFill="1" applyBorder="1" applyAlignment="1" applyProtection="1">
      <alignment horizontal="center"/>
      <protection locked="0"/>
    </xf>
    <xf numFmtId="3" fontId="41" fillId="2" borderId="1" xfId="0" applyNumberFormat="1" applyFont="1" applyFill="1" applyBorder="1" applyAlignment="1" applyProtection="1">
      <alignment horizontal="center"/>
      <protection locked="0"/>
    </xf>
    <xf numFmtId="3" fontId="41" fillId="2" borderId="86" xfId="0" applyNumberFormat="1" applyFont="1" applyFill="1" applyBorder="1" applyAlignment="1" applyProtection="1">
      <alignment horizontal="center"/>
      <protection locked="0"/>
    </xf>
    <xf numFmtId="3" fontId="42" fillId="2" borderId="85" xfId="0" applyNumberFormat="1" applyFont="1" applyFill="1" applyBorder="1" applyProtection="1">
      <protection locked="0"/>
    </xf>
    <xf numFmtId="3" fontId="42" fillId="2" borderId="1" xfId="0" applyNumberFormat="1" applyFont="1" applyFill="1" applyBorder="1" applyProtection="1">
      <protection locked="0"/>
    </xf>
    <xf numFmtId="3" fontId="41" fillId="2" borderId="87" xfId="0" applyNumberFormat="1" applyFont="1" applyFill="1" applyBorder="1" applyAlignment="1" applyProtection="1">
      <alignment horizontal="right"/>
      <protection locked="0"/>
    </xf>
    <xf numFmtId="3" fontId="41" fillId="2" borderId="88" xfId="0" applyNumberFormat="1" applyFont="1" applyFill="1" applyBorder="1" applyAlignment="1" applyProtection="1">
      <alignment horizontal="right"/>
      <protection locked="0"/>
    </xf>
    <xf numFmtId="164" fontId="18" fillId="4" borderId="0" xfId="0" applyNumberFormat="1" applyFont="1" applyFill="1" applyAlignment="1" applyProtection="1">
      <alignment vertical="center" wrapText="1"/>
    </xf>
    <xf numFmtId="3" fontId="2" fillId="4" borderId="89" xfId="0" applyNumberFormat="1" applyFont="1" applyFill="1" applyBorder="1" applyAlignment="1" applyProtection="1">
      <alignment horizontal="center"/>
    </xf>
    <xf numFmtId="3" fontId="51" fillId="4" borderId="90" xfId="0" applyNumberFormat="1" applyFont="1" applyFill="1" applyBorder="1" applyProtection="1"/>
    <xf numFmtId="3" fontId="51" fillId="4" borderId="91" xfId="0" applyNumberFormat="1" applyFont="1" applyFill="1" applyBorder="1" applyProtection="1"/>
    <xf numFmtId="3" fontId="49" fillId="4" borderId="92" xfId="0" applyNumberFormat="1" applyFont="1" applyFill="1" applyBorder="1" applyProtection="1"/>
    <xf numFmtId="3" fontId="51" fillId="4" borderId="93" xfId="0" applyNumberFormat="1" applyFont="1" applyFill="1" applyBorder="1" applyAlignment="1" applyProtection="1">
      <alignment horizontal="right"/>
    </xf>
    <xf numFmtId="3" fontId="48" fillId="4" borderId="17" xfId="0" applyNumberFormat="1" applyFont="1" applyFill="1" applyBorder="1" applyProtection="1"/>
    <xf numFmtId="3" fontId="48" fillId="4" borderId="55" xfId="0" applyNumberFormat="1" applyFont="1" applyFill="1" applyBorder="1" applyProtection="1"/>
    <xf numFmtId="3" fontId="48" fillId="4" borderId="94" xfId="0" applyNumberFormat="1" applyFont="1" applyFill="1" applyBorder="1" applyProtection="1"/>
    <xf numFmtId="3" fontId="51" fillId="4" borderId="95" xfId="0" applyNumberFormat="1" applyFont="1" applyFill="1" applyBorder="1" applyAlignment="1" applyProtection="1">
      <alignment horizontal="right"/>
    </xf>
    <xf numFmtId="3" fontId="48" fillId="4" borderId="96" xfId="0" applyNumberFormat="1" applyFont="1" applyFill="1" applyBorder="1" applyProtection="1"/>
    <xf numFmtId="3" fontId="48" fillId="4" borderId="97" xfId="0" applyNumberFormat="1" applyFont="1" applyFill="1" applyBorder="1" applyProtection="1"/>
    <xf numFmtId="3" fontId="48" fillId="4" borderId="98" xfId="0" applyNumberFormat="1" applyFont="1" applyFill="1" applyBorder="1" applyProtection="1"/>
    <xf numFmtId="3" fontId="51" fillId="4" borderId="99" xfId="0" applyNumberFormat="1" applyFont="1" applyFill="1" applyBorder="1" applyAlignment="1" applyProtection="1">
      <alignment horizontal="right"/>
    </xf>
    <xf numFmtId="3" fontId="48" fillId="4" borderId="53" xfId="0" applyNumberFormat="1" applyFont="1" applyFill="1" applyBorder="1" applyProtection="1"/>
    <xf numFmtId="3" fontId="48" fillId="4" borderId="86" xfId="0" applyNumberFormat="1" applyFont="1" applyFill="1" applyBorder="1" applyProtection="1"/>
    <xf numFmtId="3" fontId="51" fillId="4" borderId="100" xfId="0" applyNumberFormat="1" applyFont="1" applyFill="1" applyBorder="1" applyAlignment="1" applyProtection="1">
      <alignment horizontal="right"/>
    </xf>
    <xf numFmtId="3" fontId="48" fillId="4" borderId="101" xfId="0" applyNumberFormat="1" applyFont="1" applyFill="1" applyBorder="1" applyProtection="1"/>
    <xf numFmtId="3" fontId="48" fillId="4" borderId="88" xfId="0" applyNumberFormat="1" applyFont="1" applyFill="1" applyBorder="1" applyProtection="1"/>
    <xf numFmtId="3" fontId="48" fillId="4" borderId="102" xfId="0" applyNumberFormat="1" applyFont="1" applyFill="1" applyBorder="1" applyProtection="1"/>
    <xf numFmtId="3" fontId="51" fillId="4" borderId="103" xfId="0" applyNumberFormat="1" applyFont="1" applyFill="1" applyBorder="1" applyAlignment="1" applyProtection="1">
      <alignment horizontal="right"/>
    </xf>
    <xf numFmtId="3" fontId="48" fillId="4" borderId="104" xfId="0" applyNumberFormat="1" applyFont="1" applyFill="1" applyBorder="1" applyProtection="1"/>
    <xf numFmtId="3" fontId="48" fillId="4" borderId="105" xfId="0" applyNumberFormat="1" applyFont="1" applyFill="1" applyBorder="1" applyProtection="1"/>
    <xf numFmtId="3" fontId="48" fillId="4" borderId="106" xfId="0" applyNumberFormat="1" applyFont="1" applyFill="1" applyBorder="1" applyProtection="1"/>
    <xf numFmtId="3" fontId="70" fillId="4" borderId="0" xfId="0" applyNumberFormat="1" applyFont="1" applyFill="1" applyBorder="1" applyAlignment="1" applyProtection="1">
      <alignment horizontal="center"/>
    </xf>
    <xf numFmtId="164" fontId="70" fillId="4" borderId="0" xfId="0" applyNumberFormat="1" applyFont="1" applyFill="1" applyBorder="1" applyAlignment="1" applyProtection="1">
      <alignment horizontal="center"/>
    </xf>
    <xf numFmtId="164" fontId="2" fillId="0" borderId="13" xfId="0" applyNumberFormat="1" applyFont="1" applyFill="1" applyBorder="1" applyAlignment="1" applyProtection="1">
      <alignment horizontal="center"/>
    </xf>
    <xf numFmtId="164" fontId="2" fillId="0" borderId="17" xfId="0" applyNumberFormat="1" applyFont="1" applyFill="1" applyBorder="1" applyAlignment="1" applyProtection="1">
      <alignment horizontal="center"/>
    </xf>
    <xf numFmtId="3" fontId="41" fillId="2" borderId="89" xfId="0" applyNumberFormat="1" applyFont="1" applyFill="1" applyBorder="1" applyAlignment="1" applyProtection="1">
      <alignment horizontal="center" vertical="center"/>
      <protection locked="0"/>
    </xf>
    <xf numFmtId="171" fontId="41" fillId="2" borderId="43" xfId="0" applyNumberFormat="1" applyFont="1" applyFill="1" applyBorder="1" applyAlignment="1" applyProtection="1">
      <alignment horizontal="center"/>
      <protection locked="0"/>
    </xf>
    <xf numFmtId="3" fontId="61" fillId="4" borderId="0" xfId="0" applyNumberFormat="1" applyFont="1" applyFill="1" applyAlignment="1" applyProtection="1">
      <alignment horizontal="right" vertical="center"/>
    </xf>
    <xf numFmtId="3" fontId="24" fillId="0" borderId="16" xfId="0" applyNumberFormat="1" applyFont="1" applyFill="1" applyBorder="1" applyAlignment="1" applyProtection="1">
      <alignment horizontal="center"/>
    </xf>
    <xf numFmtId="4" fontId="3" fillId="5" borderId="2" xfId="0" applyNumberFormat="1" applyFont="1" applyFill="1" applyBorder="1" applyAlignment="1" applyProtection="1">
      <alignment horizontal="right"/>
    </xf>
    <xf numFmtId="3" fontId="2" fillId="4" borderId="0" xfId="0" applyNumberFormat="1" applyFont="1" applyFill="1" applyBorder="1" applyAlignment="1" applyProtection="1">
      <alignment horizontal="center"/>
    </xf>
    <xf numFmtId="3" fontId="44" fillId="0" borderId="52" xfId="0" applyNumberFormat="1" applyFont="1" applyFill="1" applyBorder="1" applyAlignment="1" applyProtection="1">
      <alignment horizontal="right" vertical="center"/>
    </xf>
    <xf numFmtId="166" fontId="78" fillId="2" borderId="28" xfId="3" applyNumberFormat="1" applyFont="1" applyFill="1" applyBorder="1" applyAlignment="1" applyProtection="1">
      <alignment horizontal="center" vertical="center" wrapText="1"/>
      <protection locked="0"/>
    </xf>
    <xf numFmtId="164" fontId="69" fillId="0" borderId="130" xfId="3" applyNumberFormat="1" applyFont="1" applyFill="1" applyBorder="1" applyAlignment="1" applyProtection="1">
      <alignment horizontal="center" vertical="center" wrapText="1"/>
    </xf>
    <xf numFmtId="164" fontId="42" fillId="2" borderId="1" xfId="0" applyNumberFormat="1" applyFont="1" applyFill="1" applyBorder="1" applyProtection="1">
      <protection locked="0"/>
    </xf>
    <xf numFmtId="164" fontId="42" fillId="2" borderId="86" xfId="0" applyNumberFormat="1" applyFont="1" applyFill="1" applyBorder="1" applyProtection="1">
      <protection locked="0"/>
    </xf>
    <xf numFmtId="164" fontId="41" fillId="2" borderId="88" xfId="0" applyNumberFormat="1" applyFont="1" applyFill="1" applyBorder="1" applyAlignment="1" applyProtection="1">
      <alignment horizontal="right"/>
      <protection locked="0"/>
    </xf>
    <xf numFmtId="164" fontId="41" fillId="2" borderId="102" xfId="0" applyNumberFormat="1" applyFont="1" applyFill="1" applyBorder="1" applyAlignment="1" applyProtection="1">
      <alignment horizontal="right"/>
      <protection locked="0"/>
    </xf>
    <xf numFmtId="164" fontId="41" fillId="2" borderId="83" xfId="0" applyNumberFormat="1" applyFont="1" applyFill="1" applyBorder="1" applyAlignment="1" applyProtection="1">
      <alignment horizontal="center" vertical="center" wrapText="1"/>
      <protection locked="0"/>
    </xf>
    <xf numFmtId="164" fontId="41" fillId="2" borderId="84" xfId="0" applyNumberFormat="1" applyFont="1" applyFill="1" applyBorder="1" applyAlignment="1" applyProtection="1">
      <alignment horizontal="center" vertical="center" wrapText="1"/>
      <protection locked="0"/>
    </xf>
    <xf numFmtId="164" fontId="41" fillId="2" borderId="1" xfId="0" applyNumberFormat="1" applyFont="1" applyFill="1" applyBorder="1" applyAlignment="1" applyProtection="1">
      <alignment horizontal="center" vertical="center" wrapText="1"/>
      <protection locked="0"/>
    </xf>
    <xf numFmtId="164" fontId="41" fillId="2" borderId="86" xfId="0" applyNumberFormat="1" applyFont="1" applyFill="1" applyBorder="1" applyAlignment="1" applyProtection="1">
      <alignment horizontal="center" vertical="center" wrapText="1"/>
      <protection locked="0"/>
    </xf>
    <xf numFmtId="164" fontId="41" fillId="2" borderId="1" xfId="0" applyNumberFormat="1" applyFont="1" applyFill="1" applyBorder="1" applyAlignment="1" applyProtection="1">
      <alignment horizontal="center"/>
      <protection locked="0"/>
    </xf>
    <xf numFmtId="164" fontId="41" fillId="2" borderId="86" xfId="0" applyNumberFormat="1" applyFont="1" applyFill="1" applyBorder="1" applyAlignment="1" applyProtection="1">
      <alignment horizontal="center"/>
      <protection locked="0"/>
    </xf>
    <xf numFmtId="171" fontId="41" fillId="2" borderId="131" xfId="0" applyNumberFormat="1" applyFont="1" applyFill="1" applyBorder="1" applyAlignment="1" applyProtection="1">
      <alignment horizontal="center"/>
      <protection locked="0"/>
    </xf>
    <xf numFmtId="169" fontId="41" fillId="2" borderId="63" xfId="0" applyNumberFormat="1" applyFont="1" applyFill="1" applyBorder="1" applyAlignment="1" applyProtection="1">
      <alignment horizontal="center" vertical="center" wrapText="1"/>
      <protection locked="0"/>
    </xf>
    <xf numFmtId="3" fontId="41" fillId="2" borderId="34" xfId="0" applyNumberFormat="1" applyFont="1" applyFill="1" applyBorder="1" applyAlignment="1" applyProtection="1">
      <alignment horizontal="center" vertical="center" wrapText="1"/>
      <protection locked="0"/>
    </xf>
    <xf numFmtId="169" fontId="41" fillId="2" borderId="41" xfId="0" applyNumberFormat="1" applyFont="1" applyFill="1" applyBorder="1" applyAlignment="1" applyProtection="1">
      <alignment horizontal="center" vertical="center" wrapText="1"/>
      <protection locked="0"/>
    </xf>
    <xf numFmtId="3" fontId="41" fillId="0" borderId="133" xfId="0" applyNumberFormat="1" applyFont="1" applyFill="1" applyBorder="1" applyAlignment="1" applyProtection="1">
      <alignment horizontal="center"/>
    </xf>
    <xf numFmtId="3" fontId="41" fillId="0" borderId="134" xfId="0" applyNumberFormat="1" applyFont="1" applyFill="1" applyBorder="1" applyAlignment="1" applyProtection="1">
      <alignment horizontal="center"/>
    </xf>
    <xf numFmtId="3" fontId="41" fillId="0" borderId="135" xfId="0" applyNumberFormat="1" applyFont="1" applyFill="1" applyBorder="1" applyAlignment="1" applyProtection="1">
      <alignment horizontal="center"/>
    </xf>
    <xf numFmtId="3" fontId="41" fillId="2" borderId="136" xfId="0" applyNumberFormat="1" applyFont="1" applyFill="1" applyBorder="1" applyAlignment="1" applyProtection="1">
      <alignment horizontal="center"/>
      <protection locked="0"/>
    </xf>
    <xf numFmtId="3" fontId="41" fillId="2" borderId="134" xfId="0" applyNumberFormat="1" applyFont="1" applyFill="1" applyBorder="1" applyAlignment="1" applyProtection="1">
      <alignment horizontal="center"/>
      <protection locked="0"/>
    </xf>
    <xf numFmtId="4" fontId="1" fillId="4" borderId="0" xfId="0" applyNumberFormat="1" applyFont="1" applyFill="1" applyProtection="1"/>
    <xf numFmtId="4" fontId="48" fillId="4" borderId="0" xfId="0" applyNumberFormat="1" applyFont="1" applyFill="1" applyAlignment="1" applyProtection="1">
      <alignment vertical="center"/>
    </xf>
    <xf numFmtId="4" fontId="36" fillId="4" borderId="0" xfId="0" applyNumberFormat="1" applyFont="1" applyFill="1" applyAlignment="1" applyProtection="1">
      <alignment horizontal="center" vertical="center"/>
    </xf>
    <xf numFmtId="4" fontId="40" fillId="0" borderId="39" xfId="0" applyNumberFormat="1" applyFont="1" applyFill="1" applyBorder="1" applyAlignment="1" applyProtection="1">
      <alignment horizontal="center" vertical="center" wrapText="1"/>
    </xf>
    <xf numFmtId="4" fontId="41" fillId="0" borderId="41" xfId="0" applyNumberFormat="1" applyFont="1" applyFill="1" applyBorder="1" applyAlignment="1" applyProtection="1">
      <alignment horizontal="center" vertical="center" wrapText="1"/>
    </xf>
    <xf numFmtId="4" fontId="41" fillId="2" borderId="133" xfId="0" applyNumberFormat="1" applyFont="1" applyFill="1" applyBorder="1" applyAlignment="1" applyProtection="1">
      <alignment horizontal="center"/>
      <protection locked="0"/>
    </xf>
    <xf numFmtId="4" fontId="41" fillId="0" borderId="133" xfId="0" applyNumberFormat="1" applyFont="1" applyFill="1" applyBorder="1" applyAlignment="1" applyProtection="1">
      <alignment horizontal="center"/>
    </xf>
    <xf numFmtId="4" fontId="1" fillId="2" borderId="4" xfId="0" applyNumberFormat="1" applyFont="1" applyFill="1" applyBorder="1" applyProtection="1">
      <protection locked="0"/>
    </xf>
    <xf numFmtId="4" fontId="1" fillId="2" borderId="5" xfId="0" applyNumberFormat="1" applyFont="1" applyFill="1" applyBorder="1" applyProtection="1">
      <protection locked="0"/>
    </xf>
    <xf numFmtId="4" fontId="41" fillId="0" borderId="45" xfId="0" applyNumberFormat="1" applyFont="1" applyFill="1" applyBorder="1" applyAlignment="1" applyProtection="1">
      <alignment horizontal="right"/>
    </xf>
    <xf numFmtId="4" fontId="2" fillId="4" borderId="0" xfId="0" applyNumberFormat="1" applyFont="1" applyFill="1" applyBorder="1" applyAlignment="1" applyProtection="1">
      <alignment horizontal="right"/>
    </xf>
    <xf numFmtId="3" fontId="1" fillId="7" borderId="8" xfId="0" applyNumberFormat="1" applyFont="1" applyFill="1" applyBorder="1" applyProtection="1"/>
    <xf numFmtId="3" fontId="3" fillId="7" borderId="8" xfId="0" applyNumberFormat="1" applyFont="1" applyFill="1" applyBorder="1" applyAlignment="1" applyProtection="1">
      <alignment horizontal="right"/>
    </xf>
    <xf numFmtId="4" fontId="3" fillId="7" borderId="8" xfId="0" applyNumberFormat="1" applyFont="1" applyFill="1" applyBorder="1" applyAlignment="1" applyProtection="1">
      <alignment horizontal="right"/>
    </xf>
    <xf numFmtId="3" fontId="1" fillId="7" borderId="7" xfId="0" applyNumberFormat="1" applyFont="1" applyFill="1" applyBorder="1" applyProtection="1"/>
    <xf numFmtId="0" fontId="40" fillId="0" borderId="1" xfId="0" applyNumberFormat="1" applyFont="1" applyFill="1" applyBorder="1" applyAlignment="1" applyProtection="1">
      <alignment horizontal="center" vertical="center" wrapText="1"/>
    </xf>
    <xf numFmtId="4" fontId="1" fillId="7" borderId="7" xfId="0" applyNumberFormat="1" applyFont="1" applyFill="1" applyBorder="1" applyProtection="1"/>
    <xf numFmtId="3" fontId="76" fillId="4" borderId="0" xfId="0" applyNumberFormat="1" applyFont="1" applyFill="1" applyAlignment="1" applyProtection="1">
      <alignment horizontal="right" vertical="center"/>
    </xf>
    <xf numFmtId="4" fontId="76" fillId="4" borderId="0" xfId="0" applyNumberFormat="1" applyFont="1" applyFill="1" applyAlignment="1" applyProtection="1">
      <alignment vertical="center"/>
    </xf>
    <xf numFmtId="3" fontId="1" fillId="3" borderId="25" xfId="0" applyNumberFormat="1" applyFont="1" applyFill="1" applyBorder="1" applyAlignment="1" applyProtection="1">
      <alignment horizontal="center" vertical="center"/>
      <protection locked="0"/>
    </xf>
    <xf numFmtId="3" fontId="1" fillId="3" borderId="24" xfId="0" applyNumberFormat="1" applyFont="1" applyFill="1" applyBorder="1" applyAlignment="1" applyProtection="1">
      <alignment horizontal="center" vertical="center"/>
      <protection locked="0"/>
    </xf>
    <xf numFmtId="0" fontId="23" fillId="0" borderId="0" xfId="0" applyFont="1"/>
    <xf numFmtId="0" fontId="0" fillId="8" borderId="0" xfId="0" applyFill="1"/>
    <xf numFmtId="0" fontId="0" fillId="7" borderId="0" xfId="0" applyFill="1"/>
    <xf numFmtId="0" fontId="79" fillId="0" borderId="0" xfId="0" applyFont="1" applyProtection="1"/>
    <xf numFmtId="0" fontId="80" fillId="0" borderId="0" xfId="0" applyFont="1" applyProtection="1"/>
    <xf numFmtId="0" fontId="81" fillId="9" borderId="0" xfId="0" applyFont="1" applyFill="1" applyProtection="1"/>
    <xf numFmtId="0" fontId="82" fillId="9" borderId="0" xfId="0" applyFont="1" applyFill="1" applyProtection="1"/>
    <xf numFmtId="0" fontId="80" fillId="0" borderId="138" xfId="0" applyFont="1" applyBorder="1" applyProtection="1"/>
    <xf numFmtId="0" fontId="80" fillId="0" borderId="139" xfId="0" applyFont="1" applyBorder="1" applyProtection="1"/>
    <xf numFmtId="0" fontId="79" fillId="0" borderId="140" xfId="0" applyFont="1" applyBorder="1" applyProtection="1"/>
    <xf numFmtId="0" fontId="80" fillId="0" borderId="141" xfId="0" applyFont="1" applyBorder="1" applyProtection="1"/>
    <xf numFmtId="0" fontId="80" fillId="0" borderId="142" xfId="0" applyFont="1" applyBorder="1" applyProtection="1"/>
    <xf numFmtId="0" fontId="80" fillId="0" borderId="143" xfId="0" applyFont="1" applyBorder="1" applyProtection="1"/>
    <xf numFmtId="0" fontId="79" fillId="0" borderId="103" xfId="0" applyFont="1" applyBorder="1" applyProtection="1"/>
    <xf numFmtId="0" fontId="79" fillId="0" borderId="144" xfId="0" applyFont="1" applyBorder="1" applyProtection="1"/>
    <xf numFmtId="0" fontId="80" fillId="0" borderId="145" xfId="0" applyFont="1" applyBorder="1" applyProtection="1"/>
    <xf numFmtId="0" fontId="80" fillId="0" borderId="146" xfId="0" applyFont="1" applyBorder="1" applyProtection="1"/>
    <xf numFmtId="0" fontId="80" fillId="0" borderId="144" xfId="0" applyFont="1" applyBorder="1" applyProtection="1"/>
    <xf numFmtId="0" fontId="79" fillId="0" borderId="146" xfId="0" applyFont="1" applyBorder="1" applyProtection="1"/>
    <xf numFmtId="0" fontId="80" fillId="10" borderId="0" xfId="0" applyFont="1" applyFill="1" applyAlignment="1" applyProtection="1">
      <alignment horizontal="left"/>
      <protection locked="0"/>
    </xf>
    <xf numFmtId="172" fontId="80" fillId="0" borderId="89" xfId="0" applyNumberFormat="1" applyFont="1" applyBorder="1" applyProtection="1"/>
    <xf numFmtId="0" fontId="79" fillId="0" borderId="89" xfId="0" applyFont="1" applyBorder="1" applyProtection="1"/>
    <xf numFmtId="0" fontId="80" fillId="0" borderId="89" xfId="0" applyFont="1" applyBorder="1" applyAlignment="1" applyProtection="1">
      <alignment wrapText="1"/>
    </xf>
    <xf numFmtId="0" fontId="79" fillId="7" borderId="147" xfId="0" applyFont="1" applyFill="1" applyBorder="1" applyProtection="1"/>
    <xf numFmtId="0" fontId="80" fillId="7" borderId="148" xfId="0" applyFont="1" applyFill="1" applyBorder="1" applyProtection="1"/>
    <xf numFmtId="0" fontId="80" fillId="7" borderId="149" xfId="0" applyFont="1" applyFill="1" applyBorder="1" applyProtection="1"/>
    <xf numFmtId="2" fontId="83" fillId="11" borderId="148" xfId="0" applyNumberFormat="1" applyFont="1" applyFill="1" applyBorder="1" applyAlignment="1" applyProtection="1">
      <alignment vertical="top" wrapText="1"/>
      <protection locked="0"/>
    </xf>
    <xf numFmtId="0" fontId="80" fillId="12" borderId="89" xfId="0" applyFont="1" applyFill="1" applyBorder="1" applyProtection="1">
      <protection locked="0"/>
    </xf>
    <xf numFmtId="2" fontId="82" fillId="9" borderId="89" xfId="0" applyNumberFormat="1" applyFont="1" applyFill="1" applyBorder="1" applyProtection="1"/>
    <xf numFmtId="0" fontId="84" fillId="0" borderId="0" xfId="0" applyFont="1" applyAlignment="1" applyProtection="1">
      <alignment horizontal="left"/>
    </xf>
    <xf numFmtId="0" fontId="84" fillId="0" borderId="0" xfId="0" applyFont="1" applyProtection="1"/>
    <xf numFmtId="0" fontId="82" fillId="9" borderId="0" xfId="0" applyFont="1" applyFill="1" applyAlignment="1" applyProtection="1">
      <alignment horizontal="left"/>
    </xf>
    <xf numFmtId="0" fontId="84" fillId="9" borderId="0" xfId="0" applyFont="1" applyFill="1" applyProtection="1"/>
    <xf numFmtId="0" fontId="80" fillId="9" borderId="0" xfId="0" applyFont="1" applyFill="1" applyProtection="1"/>
    <xf numFmtId="0" fontId="80" fillId="0" borderId="0" xfId="0" applyFont="1" applyAlignment="1" applyProtection="1">
      <alignment horizontal="left"/>
    </xf>
    <xf numFmtId="0" fontId="79" fillId="0" borderId="150" xfId="0" applyFont="1" applyBorder="1" applyProtection="1"/>
    <xf numFmtId="0" fontId="80" fillId="0" borderId="89" xfId="0" applyFont="1" applyBorder="1" applyAlignment="1" applyProtection="1">
      <alignment horizontal="left"/>
    </xf>
    <xf numFmtId="0" fontId="80" fillId="13" borderId="89" xfId="0" applyFont="1" applyFill="1" applyBorder="1" applyProtection="1">
      <protection locked="0"/>
    </xf>
    <xf numFmtId="172" fontId="80" fillId="13" borderId="89" xfId="0" applyNumberFormat="1" applyFont="1" applyFill="1" applyBorder="1" applyProtection="1">
      <protection locked="0"/>
    </xf>
    <xf numFmtId="2" fontId="80" fillId="13" borderId="89" xfId="0" applyNumberFormat="1" applyFont="1" applyFill="1" applyBorder="1" applyProtection="1">
      <protection locked="0"/>
    </xf>
    <xf numFmtId="2" fontId="80" fillId="0" borderId="89" xfId="0" applyNumberFormat="1" applyFont="1" applyBorder="1" applyProtection="1"/>
    <xf numFmtId="0" fontId="80" fillId="13" borderId="140" xfId="0" applyFont="1" applyFill="1" applyBorder="1" applyProtection="1">
      <protection locked="0"/>
    </xf>
    <xf numFmtId="172" fontId="80" fillId="13" borderId="140" xfId="0" applyNumberFormat="1" applyFont="1" applyFill="1" applyBorder="1" applyProtection="1">
      <protection locked="0"/>
    </xf>
    <xf numFmtId="2" fontId="80" fillId="13" borderId="140" xfId="0" applyNumberFormat="1" applyFont="1" applyFill="1" applyBorder="1" applyProtection="1">
      <protection locked="0"/>
    </xf>
    <xf numFmtId="0" fontId="80" fillId="7" borderId="147" xfId="0" applyFont="1" applyFill="1" applyBorder="1" applyAlignment="1" applyProtection="1">
      <alignment horizontal="left"/>
    </xf>
    <xf numFmtId="2" fontId="82" fillId="9" borderId="149" xfId="0" applyNumberFormat="1" applyFont="1" applyFill="1" applyBorder="1" applyProtection="1"/>
    <xf numFmtId="0" fontId="80" fillId="0" borderId="0" xfId="0" applyFont="1" applyFill="1" applyBorder="1" applyAlignment="1" applyProtection="1">
      <alignment horizontal="left"/>
    </xf>
    <xf numFmtId="0" fontId="80" fillId="0" borderId="0" xfId="0" applyFont="1" applyFill="1" applyBorder="1" applyProtection="1"/>
    <xf numFmtId="2" fontId="82" fillId="0" borderId="0" xfId="0" applyNumberFormat="1" applyFont="1" applyFill="1" applyBorder="1" applyProtection="1"/>
    <xf numFmtId="0" fontId="82" fillId="9" borderId="39" xfId="0" applyFont="1" applyFill="1" applyBorder="1" applyAlignment="1" applyProtection="1">
      <alignment horizontal="left"/>
    </xf>
    <xf numFmtId="0" fontId="82" fillId="9" borderId="52" xfId="0" applyFont="1" applyFill="1" applyBorder="1" applyProtection="1"/>
    <xf numFmtId="0" fontId="82" fillId="9" borderId="18" xfId="0" applyFont="1" applyFill="1" applyBorder="1" applyProtection="1"/>
    <xf numFmtId="0" fontId="82" fillId="9" borderId="19" xfId="0" applyFont="1" applyFill="1" applyBorder="1" applyProtection="1"/>
    <xf numFmtId="0" fontId="80" fillId="0" borderId="140" xfId="0" applyFont="1" applyBorder="1" applyProtection="1"/>
    <xf numFmtId="0" fontId="80" fillId="0" borderId="103" xfId="0" applyFont="1" applyBorder="1" applyProtection="1"/>
    <xf numFmtId="0" fontId="84" fillId="7" borderId="148" xfId="0" applyFont="1" applyFill="1" applyBorder="1" applyProtection="1"/>
    <xf numFmtId="0" fontId="84" fillId="7" borderId="149" xfId="0" applyFont="1" applyFill="1" applyBorder="1" applyProtection="1"/>
    <xf numFmtId="0" fontId="84" fillId="0" borderId="0" xfId="0" applyFont="1" applyFill="1" applyBorder="1" applyProtection="1"/>
    <xf numFmtId="2" fontId="79" fillId="0" borderId="0" xfId="0" applyNumberFormat="1" applyFont="1" applyProtection="1"/>
    <xf numFmtId="2" fontId="79" fillId="0" borderId="150" xfId="0" applyNumberFormat="1" applyFont="1" applyBorder="1" applyProtection="1"/>
    <xf numFmtId="2" fontId="80" fillId="7" borderId="148" xfId="0" applyNumberFormat="1" applyFont="1" applyFill="1" applyBorder="1" applyProtection="1"/>
    <xf numFmtId="2" fontId="80" fillId="0" borderId="89" xfId="0" applyNumberFormat="1" applyFont="1" applyBorder="1" applyAlignment="1" applyProtection="1">
      <alignment horizontal="left"/>
    </xf>
    <xf numFmtId="172" fontId="80" fillId="0" borderId="89" xfId="0" applyNumberFormat="1" applyFont="1" applyBorder="1" applyAlignment="1" applyProtection="1">
      <alignment horizontal="left"/>
    </xf>
    <xf numFmtId="2" fontId="80" fillId="10" borderId="89" xfId="0" applyNumberFormat="1" applyFont="1" applyFill="1" applyBorder="1" applyProtection="1">
      <protection locked="0"/>
    </xf>
    <xf numFmtId="0" fontId="80" fillId="12" borderId="89" xfId="0" applyFont="1" applyFill="1" applyBorder="1" applyAlignment="1" applyProtection="1">
      <alignment horizontal="left"/>
      <protection locked="0"/>
    </xf>
    <xf numFmtId="0" fontId="80" fillId="0" borderId="89" xfId="0" applyFont="1" applyBorder="1" applyProtection="1"/>
    <xf numFmtId="172" fontId="80" fillId="10" borderId="89" xfId="0" applyNumberFormat="1" applyFont="1" applyFill="1" applyBorder="1" applyAlignment="1" applyProtection="1">
      <alignment horizontal="left"/>
      <protection locked="0"/>
    </xf>
    <xf numFmtId="172" fontId="80" fillId="12" borderId="89" xfId="0" applyNumberFormat="1" applyFont="1" applyFill="1" applyBorder="1" applyProtection="1">
      <protection locked="0"/>
    </xf>
    <xf numFmtId="0" fontId="80" fillId="7" borderId="148" xfId="0" applyFont="1" applyFill="1" applyBorder="1" applyAlignment="1" applyProtection="1">
      <alignment horizontal="left"/>
    </xf>
    <xf numFmtId="172" fontId="80" fillId="7" borderId="148" xfId="0" applyNumberFormat="1" applyFont="1" applyFill="1" applyBorder="1" applyAlignment="1" applyProtection="1">
      <alignment horizontal="left"/>
    </xf>
    <xf numFmtId="172" fontId="80" fillId="7" borderId="148" xfId="0" applyNumberFormat="1" applyFont="1" applyFill="1" applyBorder="1" applyProtection="1"/>
    <xf numFmtId="2" fontId="80" fillId="7" borderId="149" xfId="0" applyNumberFormat="1" applyFont="1" applyFill="1" applyBorder="1" applyProtection="1"/>
    <xf numFmtId="0" fontId="80" fillId="0" borderId="0" xfId="0" applyFont="1" applyAlignment="1" applyProtection="1">
      <alignment vertical="top"/>
    </xf>
    <xf numFmtId="2" fontId="80" fillId="12" borderId="89" xfId="0" applyNumberFormat="1" applyFont="1" applyFill="1" applyBorder="1" applyProtection="1">
      <protection locked="0"/>
    </xf>
    <xf numFmtId="2" fontId="84" fillId="0" borderId="0" xfId="0" applyNumberFormat="1" applyFont="1" applyProtection="1"/>
    <xf numFmtId="2" fontId="80" fillId="0" borderId="0" xfId="0" applyNumberFormat="1" applyFont="1" applyProtection="1"/>
    <xf numFmtId="2" fontId="81" fillId="9" borderId="0" xfId="0" applyNumberFormat="1" applyFont="1" applyFill="1" applyProtection="1"/>
    <xf numFmtId="2" fontId="80" fillId="9" borderId="0" xfId="0" applyNumberFormat="1" applyFont="1" applyFill="1" applyProtection="1"/>
    <xf numFmtId="2" fontId="80" fillId="0" borderId="0" xfId="0" applyNumberFormat="1" applyFont="1" applyFill="1" applyProtection="1"/>
    <xf numFmtId="2" fontId="79" fillId="0" borderId="89" xfId="0" applyNumberFormat="1" applyFont="1" applyBorder="1" applyProtection="1"/>
    <xf numFmtId="2" fontId="79" fillId="0" borderId="89" xfId="0" applyNumberFormat="1" applyFont="1" applyBorder="1" applyAlignment="1" applyProtection="1">
      <alignment wrapText="1"/>
    </xf>
    <xf numFmtId="2" fontId="80" fillId="7" borderId="89" xfId="0" applyNumberFormat="1" applyFont="1" applyFill="1" applyBorder="1" applyProtection="1"/>
    <xf numFmtId="1" fontId="80" fillId="0" borderId="89" xfId="0" applyNumberFormat="1" applyFont="1" applyBorder="1" applyProtection="1"/>
    <xf numFmtId="2" fontId="80" fillId="14" borderId="89" xfId="0" applyNumberFormat="1" applyFont="1" applyFill="1" applyBorder="1" applyProtection="1">
      <protection locked="0"/>
    </xf>
    <xf numFmtId="3" fontId="80" fillId="0" borderId="89" xfId="0" applyNumberFormat="1" applyFont="1" applyBorder="1" applyProtection="1"/>
    <xf numFmtId="0" fontId="80" fillId="14" borderId="89" xfId="0" applyFont="1" applyFill="1" applyBorder="1" applyProtection="1">
      <protection locked="0"/>
    </xf>
    <xf numFmtId="0" fontId="85" fillId="0" borderId="89" xfId="0" applyFont="1" applyBorder="1" applyProtection="1"/>
    <xf numFmtId="0" fontId="42" fillId="14" borderId="89" xfId="0" applyFont="1" applyFill="1" applyBorder="1" applyProtection="1">
      <protection locked="0"/>
    </xf>
    <xf numFmtId="0" fontId="80" fillId="0" borderId="0" xfId="0" applyFont="1" applyAlignment="1" applyProtection="1">
      <alignment vertical="top" wrapText="1"/>
    </xf>
    <xf numFmtId="0" fontId="80" fillId="0" borderId="0" xfId="0" applyFont="1" applyAlignment="1" applyProtection="1">
      <alignment wrapText="1"/>
    </xf>
    <xf numFmtId="0" fontId="84" fillId="0" borderId="0" xfId="0" applyFont="1" applyBorder="1" applyProtection="1"/>
    <xf numFmtId="0" fontId="0" fillId="0" borderId="0" xfId="0" applyProtection="1"/>
    <xf numFmtId="0" fontId="79" fillId="7" borderId="1" xfId="0" applyFont="1" applyFill="1" applyBorder="1" applyAlignment="1" applyProtection="1"/>
    <xf numFmtId="0" fontId="80" fillId="7" borderId="140" xfId="0" applyFont="1" applyFill="1" applyBorder="1" applyProtection="1"/>
    <xf numFmtId="0" fontId="80" fillId="7" borderId="89" xfId="0" applyFont="1" applyFill="1" applyBorder="1" applyProtection="1"/>
    <xf numFmtId="0" fontId="80" fillId="0" borderId="1" xfId="0" applyFont="1" applyBorder="1" applyProtection="1"/>
    <xf numFmtId="0" fontId="80" fillId="0" borderId="1" xfId="0" applyFont="1" applyBorder="1" applyAlignment="1" applyProtection="1">
      <alignment horizontal="left"/>
    </xf>
    <xf numFmtId="0" fontId="80" fillId="7" borderId="103" xfId="0" applyFont="1" applyFill="1" applyBorder="1" applyProtection="1"/>
    <xf numFmtId="0" fontId="80" fillId="10" borderId="89" xfId="0" applyFont="1" applyFill="1" applyBorder="1" applyProtection="1">
      <protection locked="0"/>
    </xf>
    <xf numFmtId="4" fontId="80" fillId="0" borderId="89" xfId="0" applyNumberFormat="1" applyFont="1" applyBorder="1" applyProtection="1"/>
    <xf numFmtId="0" fontId="80" fillId="0" borderId="1" xfId="0" applyFont="1" applyBorder="1" applyAlignment="1" applyProtection="1">
      <alignment vertical="top" wrapText="1"/>
    </xf>
    <xf numFmtId="0" fontId="79" fillId="7" borderId="1" xfId="0" applyFont="1" applyFill="1" applyBorder="1" applyProtection="1"/>
    <xf numFmtId="0" fontId="9" fillId="0" borderId="0" xfId="2" applyAlignment="1" applyProtection="1"/>
    <xf numFmtId="0" fontId="80" fillId="0" borderId="1" xfId="0" applyFont="1" applyBorder="1" applyAlignment="1" applyProtection="1">
      <alignment wrapText="1"/>
    </xf>
    <xf numFmtId="0" fontId="65" fillId="0" borderId="79" xfId="0" applyFont="1" applyFill="1" applyBorder="1" applyAlignment="1" applyProtection="1">
      <alignment horizontal="left" vertical="center"/>
    </xf>
    <xf numFmtId="3" fontId="2" fillId="0" borderId="107" xfId="0" applyNumberFormat="1" applyFont="1" applyBorder="1" applyAlignment="1" applyProtection="1">
      <alignment horizontal="center" vertical="center"/>
    </xf>
    <xf numFmtId="3" fontId="2" fillId="0" borderId="152" xfId="0" applyNumberFormat="1" applyFont="1" applyBorder="1" applyAlignment="1" applyProtection="1">
      <alignment horizontal="center" vertical="center"/>
    </xf>
    <xf numFmtId="3" fontId="2" fillId="0" borderId="151" xfId="0" applyNumberFormat="1" applyFont="1" applyBorder="1" applyAlignment="1" applyProtection="1">
      <alignment horizontal="center" vertical="center"/>
    </xf>
    <xf numFmtId="1" fontId="41" fillId="15" borderId="82" xfId="0" applyNumberFormat="1" applyFont="1" applyFill="1" applyBorder="1" applyAlignment="1" applyProtection="1">
      <alignment horizontal="center" vertical="center" wrapText="1"/>
    </xf>
    <xf numFmtId="1" fontId="41" fillId="15" borderId="83" xfId="0" applyNumberFormat="1" applyFont="1" applyFill="1" applyBorder="1" applyAlignment="1" applyProtection="1">
      <alignment horizontal="center" vertical="center" wrapText="1"/>
    </xf>
    <xf numFmtId="1" fontId="41" fillId="15" borderId="84" xfId="0" applyNumberFormat="1" applyFont="1" applyFill="1" applyBorder="1" applyAlignment="1" applyProtection="1">
      <alignment horizontal="center" vertical="center" wrapText="1"/>
    </xf>
    <xf numFmtId="3" fontId="41" fillId="15" borderId="85" xfId="0" applyNumberFormat="1" applyFont="1" applyFill="1" applyBorder="1" applyAlignment="1" applyProtection="1">
      <alignment horizontal="center" vertical="center" wrapText="1"/>
    </xf>
    <xf numFmtId="3" fontId="41" fillId="15" borderId="1" xfId="0" applyNumberFormat="1" applyFont="1" applyFill="1" applyBorder="1" applyAlignment="1" applyProtection="1">
      <alignment horizontal="center" vertical="center" wrapText="1"/>
    </xf>
    <xf numFmtId="164" fontId="41" fillId="15" borderId="1" xfId="0" applyNumberFormat="1" applyFont="1" applyFill="1" applyBorder="1" applyAlignment="1" applyProtection="1">
      <alignment horizontal="center" vertical="center" wrapText="1"/>
    </xf>
    <xf numFmtId="164" fontId="41" fillId="15" borderId="86" xfId="0" applyNumberFormat="1" applyFont="1" applyFill="1" applyBorder="1" applyAlignment="1" applyProtection="1">
      <alignment horizontal="center" vertical="center" wrapText="1"/>
    </xf>
    <xf numFmtId="3" fontId="41" fillId="15" borderId="85" xfId="0" applyNumberFormat="1" applyFont="1" applyFill="1" applyBorder="1" applyAlignment="1" applyProtection="1">
      <alignment horizontal="center"/>
    </xf>
    <xf numFmtId="3" fontId="41" fillId="15" borderId="1" xfId="0" applyNumberFormat="1" applyFont="1" applyFill="1" applyBorder="1" applyAlignment="1" applyProtection="1">
      <alignment horizontal="center"/>
    </xf>
    <xf numFmtId="3" fontId="41" fillId="15" borderId="4" xfId="0" applyNumberFormat="1" applyFont="1" applyFill="1" applyBorder="1" applyAlignment="1" applyProtection="1">
      <alignment horizontal="center"/>
    </xf>
    <xf numFmtId="164" fontId="41" fillId="15" borderId="1" xfId="0" applyNumberFormat="1" applyFont="1" applyFill="1" applyBorder="1" applyAlignment="1" applyProtection="1">
      <alignment horizontal="center"/>
    </xf>
    <xf numFmtId="164" fontId="41" fillId="15" borderId="86" xfId="0" applyNumberFormat="1" applyFont="1" applyFill="1" applyBorder="1" applyAlignment="1" applyProtection="1">
      <alignment horizontal="center"/>
    </xf>
    <xf numFmtId="3" fontId="42" fillId="15" borderId="85" xfId="0" applyNumberFormat="1" applyFont="1" applyFill="1" applyBorder="1" applyProtection="1"/>
    <xf numFmtId="3" fontId="42" fillId="15" borderId="1" xfId="0" applyNumberFormat="1" applyFont="1" applyFill="1" applyBorder="1" applyProtection="1"/>
    <xf numFmtId="164" fontId="42" fillId="15" borderId="1" xfId="0" applyNumberFormat="1" applyFont="1" applyFill="1" applyBorder="1" applyProtection="1"/>
    <xf numFmtId="164" fontId="42" fillId="15" borderId="86" xfId="0" applyNumberFormat="1" applyFont="1" applyFill="1" applyBorder="1" applyProtection="1"/>
    <xf numFmtId="3" fontId="41" fillId="15" borderId="87" xfId="0" applyNumberFormat="1" applyFont="1" applyFill="1" applyBorder="1" applyAlignment="1" applyProtection="1">
      <alignment horizontal="right"/>
    </xf>
    <xf numFmtId="3" fontId="41" fillId="15" borderId="88" xfId="0" applyNumberFormat="1" applyFont="1" applyFill="1" applyBorder="1" applyAlignment="1" applyProtection="1">
      <alignment horizontal="right"/>
    </xf>
    <xf numFmtId="164" fontId="41" fillId="15" borderId="88" xfId="0" applyNumberFormat="1" applyFont="1" applyFill="1" applyBorder="1" applyAlignment="1" applyProtection="1">
      <alignment horizontal="right"/>
    </xf>
    <xf numFmtId="164" fontId="41" fillId="15" borderId="102" xfId="0" applyNumberFormat="1" applyFont="1" applyFill="1" applyBorder="1" applyAlignment="1" applyProtection="1">
      <alignment horizontal="right"/>
    </xf>
    <xf numFmtId="0" fontId="88" fillId="0" borderId="0" xfId="0" applyFont="1"/>
    <xf numFmtId="0" fontId="89" fillId="0" borderId="0" xfId="0" applyFont="1"/>
    <xf numFmtId="3" fontId="41" fillId="0" borderId="21" xfId="0" applyNumberFormat="1" applyFont="1" applyFill="1" applyBorder="1" applyAlignment="1" applyProtection="1">
      <alignment horizontal="center" vertical="center"/>
    </xf>
    <xf numFmtId="164" fontId="26" fillId="3" borderId="107" xfId="3" applyNumberFormat="1" applyFont="1" applyFill="1" applyBorder="1" applyAlignment="1" applyProtection="1">
      <alignment horizontal="center" vertical="center" wrapText="1"/>
    </xf>
    <xf numFmtId="164" fontId="26" fillId="3" borderId="52" xfId="3" applyNumberFormat="1" applyFont="1" applyFill="1" applyBorder="1" applyAlignment="1" applyProtection="1">
      <alignment horizontal="center" vertical="center" wrapText="1"/>
    </xf>
    <xf numFmtId="164" fontId="26" fillId="3" borderId="77" xfId="3" applyNumberFormat="1" applyFont="1" applyFill="1" applyBorder="1" applyAlignment="1" applyProtection="1">
      <alignment horizontal="center" vertical="center" wrapText="1"/>
    </xf>
    <xf numFmtId="164" fontId="26" fillId="2" borderId="107" xfId="3" applyNumberFormat="1" applyFont="1" applyFill="1" applyBorder="1" applyAlignment="1" applyProtection="1">
      <alignment horizontal="center" vertical="center" wrapText="1"/>
    </xf>
    <xf numFmtId="164" fontId="26" fillId="2" borderId="52" xfId="3" applyNumberFormat="1" applyFont="1" applyFill="1" applyBorder="1" applyAlignment="1" applyProtection="1">
      <alignment horizontal="center" vertical="center" wrapText="1"/>
    </xf>
    <xf numFmtId="164" fontId="26" fillId="2" borderId="77" xfId="3" applyNumberFormat="1" applyFont="1" applyFill="1" applyBorder="1" applyAlignment="1" applyProtection="1">
      <alignment horizontal="center" vertical="center" wrapText="1"/>
    </xf>
    <xf numFmtId="164" fontId="26" fillId="5" borderId="107" xfId="3" applyNumberFormat="1" applyFont="1" applyFill="1" applyBorder="1" applyAlignment="1" applyProtection="1">
      <alignment horizontal="center" vertical="center" wrapText="1"/>
    </xf>
    <xf numFmtId="164" fontId="26" fillId="5" borderId="52" xfId="3" applyNumberFormat="1" applyFont="1" applyFill="1" applyBorder="1" applyAlignment="1" applyProtection="1">
      <alignment horizontal="center" vertical="center" wrapText="1"/>
    </xf>
    <xf numFmtId="164" fontId="26" fillId="5" borderId="77" xfId="3" applyNumberFormat="1" applyFont="1" applyFill="1" applyBorder="1" applyAlignment="1" applyProtection="1">
      <alignment horizontal="center" vertical="center" wrapText="1"/>
    </xf>
    <xf numFmtId="164" fontId="60" fillId="4" borderId="107" xfId="3" applyNumberFormat="1" applyFont="1" applyFill="1" applyBorder="1" applyAlignment="1" applyProtection="1">
      <alignment horizontal="center" vertical="center" wrapText="1"/>
    </xf>
    <xf numFmtId="164" fontId="60" fillId="4" borderId="52" xfId="3" applyNumberFormat="1" applyFont="1" applyFill="1" applyBorder="1" applyAlignment="1" applyProtection="1">
      <alignment horizontal="center" vertical="center" wrapText="1"/>
    </xf>
    <xf numFmtId="164" fontId="60" fillId="4" borderId="77" xfId="3" applyNumberFormat="1" applyFont="1" applyFill="1" applyBorder="1" applyAlignment="1" applyProtection="1">
      <alignment horizontal="center" vertical="center" wrapText="1"/>
    </xf>
    <xf numFmtId="164" fontId="34" fillId="0" borderId="107" xfId="3" applyNumberFormat="1" applyFont="1" applyFill="1" applyBorder="1" applyAlignment="1" applyProtection="1">
      <alignment horizontal="center" vertical="center" wrapText="1"/>
    </xf>
    <xf numFmtId="164" fontId="26" fillId="0" borderId="52" xfId="3" applyNumberFormat="1" applyFill="1" applyBorder="1" applyAlignment="1" applyProtection="1">
      <alignment horizontal="center" vertical="center" wrapText="1"/>
    </xf>
    <xf numFmtId="164" fontId="26" fillId="0" borderId="77" xfId="3" applyNumberFormat="1" applyFill="1" applyBorder="1" applyAlignment="1" applyProtection="1">
      <alignment horizontal="center" vertical="center" wrapText="1"/>
    </xf>
    <xf numFmtId="3" fontId="68" fillId="0" borderId="12" xfId="2" applyNumberFormat="1" applyFont="1" applyFill="1" applyBorder="1" applyAlignment="1" applyProtection="1">
      <alignment horizontal="center"/>
    </xf>
    <xf numFmtId="3" fontId="68" fillId="0" borderId="0" xfId="2" applyNumberFormat="1" applyFont="1" applyFill="1" applyBorder="1" applyAlignment="1" applyProtection="1">
      <alignment horizontal="center"/>
    </xf>
    <xf numFmtId="3" fontId="68" fillId="0" borderId="13" xfId="2" applyNumberFormat="1" applyFont="1" applyFill="1" applyBorder="1" applyAlignment="1" applyProtection="1">
      <alignment horizontal="center"/>
    </xf>
    <xf numFmtId="0" fontId="68" fillId="0" borderId="12" xfId="2" applyFont="1" applyFill="1" applyBorder="1" applyAlignment="1" applyProtection="1">
      <alignment horizontal="center"/>
    </xf>
    <xf numFmtId="0" fontId="68" fillId="0" borderId="0" xfId="2" applyFont="1" applyFill="1" applyBorder="1" applyAlignment="1" applyProtection="1">
      <alignment horizontal="center"/>
    </xf>
    <xf numFmtId="0" fontId="68" fillId="0" borderId="13" xfId="2" applyFont="1" applyFill="1" applyBorder="1" applyAlignment="1" applyProtection="1">
      <alignment horizontal="center"/>
    </xf>
    <xf numFmtId="3" fontId="40" fillId="0" borderId="39" xfId="0" applyNumberFormat="1" applyFont="1" applyFill="1" applyBorder="1" applyAlignment="1" applyProtection="1">
      <alignment horizontal="center" vertical="center" wrapText="1"/>
    </xf>
    <xf numFmtId="3" fontId="40" fillId="0" borderId="52" xfId="0" applyNumberFormat="1" applyFont="1" applyFill="1" applyBorder="1" applyAlignment="1" applyProtection="1">
      <alignment horizontal="center" vertical="center" wrapText="1"/>
    </xf>
    <xf numFmtId="3" fontId="40" fillId="0" borderId="53" xfId="0" applyNumberFormat="1" applyFont="1" applyFill="1" applyBorder="1" applyAlignment="1" applyProtection="1">
      <alignment horizontal="center" vertical="center" wrapText="1"/>
    </xf>
    <xf numFmtId="3" fontId="40" fillId="0" borderId="14" xfId="0" applyNumberFormat="1" applyFont="1" applyFill="1" applyBorder="1" applyAlignment="1" applyProtection="1">
      <alignment horizontal="center" vertical="center" wrapText="1"/>
    </xf>
    <xf numFmtId="3" fontId="40" fillId="0" borderId="18" xfId="0" applyNumberFormat="1" applyFont="1" applyFill="1" applyBorder="1" applyAlignment="1" applyProtection="1">
      <alignment horizontal="center" vertical="center" wrapText="1"/>
    </xf>
    <xf numFmtId="3" fontId="40" fillId="0" borderId="19" xfId="0" applyNumberFormat="1" applyFont="1" applyFill="1" applyBorder="1" applyAlignment="1" applyProtection="1">
      <alignment horizontal="center" vertical="center" wrapText="1"/>
    </xf>
    <xf numFmtId="3" fontId="45" fillId="0" borderId="14" xfId="0" applyNumberFormat="1" applyFont="1" applyFill="1" applyBorder="1" applyAlignment="1" applyProtection="1">
      <alignment horizontal="center" vertical="center" wrapText="1"/>
    </xf>
    <xf numFmtId="3" fontId="45" fillId="0" borderId="18" xfId="0" applyNumberFormat="1" applyFont="1" applyFill="1" applyBorder="1" applyAlignment="1" applyProtection="1">
      <alignment horizontal="center" vertical="center" wrapText="1"/>
    </xf>
    <xf numFmtId="3" fontId="45" fillId="0" borderId="19" xfId="0" applyNumberFormat="1" applyFont="1" applyFill="1" applyBorder="1" applyAlignment="1" applyProtection="1">
      <alignment horizontal="center" vertical="center" wrapText="1"/>
    </xf>
    <xf numFmtId="3" fontId="45" fillId="0" borderId="39" xfId="0" applyNumberFormat="1" applyFont="1" applyFill="1" applyBorder="1" applyAlignment="1" applyProtection="1">
      <alignment horizontal="center" vertical="center" wrapText="1"/>
    </xf>
    <xf numFmtId="3" fontId="45" fillId="0" borderId="52" xfId="0" applyNumberFormat="1" applyFont="1" applyFill="1" applyBorder="1" applyAlignment="1" applyProtection="1">
      <alignment horizontal="center" vertical="center" wrapText="1"/>
    </xf>
    <xf numFmtId="3" fontId="45" fillId="0" borderId="53" xfId="0" applyNumberFormat="1" applyFont="1" applyFill="1" applyBorder="1" applyAlignment="1" applyProtection="1">
      <alignment horizontal="center" vertical="center" wrapText="1"/>
    </xf>
    <xf numFmtId="3" fontId="40" fillId="0" borderId="14" xfId="0" applyNumberFormat="1" applyFont="1" applyFill="1" applyBorder="1" applyAlignment="1" applyProtection="1">
      <alignment horizontal="left" vertical="center" wrapText="1"/>
    </xf>
    <xf numFmtId="3" fontId="40" fillId="0" borderId="18" xfId="0" applyNumberFormat="1" applyFont="1" applyFill="1" applyBorder="1" applyAlignment="1" applyProtection="1">
      <alignment horizontal="left" vertical="center" wrapText="1"/>
    </xf>
    <xf numFmtId="3" fontId="40" fillId="0" borderId="19" xfId="0" applyNumberFormat="1" applyFont="1" applyFill="1" applyBorder="1" applyAlignment="1" applyProtection="1">
      <alignment horizontal="left" vertical="center" wrapText="1"/>
    </xf>
    <xf numFmtId="3" fontId="41" fillId="0" borderId="137" xfId="0" applyNumberFormat="1" applyFont="1" applyFill="1" applyBorder="1" applyAlignment="1" applyProtection="1">
      <alignment horizontal="center" vertical="center" wrapText="1"/>
    </xf>
    <xf numFmtId="3" fontId="41" fillId="0" borderId="61" xfId="0" applyNumberFormat="1" applyFont="1" applyFill="1" applyBorder="1" applyAlignment="1" applyProtection="1">
      <alignment horizontal="center" vertical="center" wrapText="1"/>
    </xf>
    <xf numFmtId="3" fontId="41" fillId="0" borderId="48" xfId="0" applyNumberFormat="1" applyFont="1" applyFill="1" applyBorder="1" applyAlignment="1" applyProtection="1">
      <alignment horizontal="center" vertical="center" wrapText="1"/>
    </xf>
    <xf numFmtId="0" fontId="40" fillId="0" borderId="39" xfId="0" applyNumberFormat="1" applyFont="1" applyFill="1" applyBorder="1" applyAlignment="1" applyProtection="1">
      <alignment horizontal="center" vertical="center" wrapText="1"/>
    </xf>
    <xf numFmtId="0" fontId="40" fillId="0" borderId="53" xfId="0"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left" vertical="center" wrapText="1"/>
    </xf>
    <xf numFmtId="0" fontId="40" fillId="0" borderId="18" xfId="0" applyNumberFormat="1" applyFont="1" applyFill="1" applyBorder="1" applyAlignment="1" applyProtection="1">
      <alignment horizontal="left" vertical="center" wrapText="1"/>
    </xf>
    <xf numFmtId="0" fontId="40" fillId="0" borderId="19" xfId="0" applyNumberFormat="1" applyFont="1" applyFill="1" applyBorder="1" applyAlignment="1" applyProtection="1">
      <alignment horizontal="left" vertical="center" wrapText="1"/>
    </xf>
    <xf numFmtId="3" fontId="1" fillId="2" borderId="1" xfId="0" applyNumberFormat="1" applyFont="1" applyFill="1" applyBorder="1" applyAlignment="1" applyProtection="1">
      <alignment vertical="center" wrapText="1"/>
      <protection locked="0"/>
    </xf>
    <xf numFmtId="0" fontId="68" fillId="0" borderId="12" xfId="2" applyFont="1" applyFill="1" applyBorder="1" applyAlignment="1" applyProtection="1">
      <alignment horizontal="center" vertical="center"/>
    </xf>
    <xf numFmtId="0" fontId="68" fillId="0" borderId="0" xfId="2" applyFont="1" applyFill="1" applyBorder="1" applyAlignment="1" applyProtection="1">
      <alignment horizontal="center" vertical="center"/>
    </xf>
    <xf numFmtId="0" fontId="68" fillId="0" borderId="13" xfId="2" applyFont="1" applyFill="1" applyBorder="1" applyAlignment="1" applyProtection="1">
      <alignment horizontal="center" vertical="center"/>
    </xf>
    <xf numFmtId="3" fontId="47" fillId="4" borderId="0" xfId="0" applyNumberFormat="1" applyFont="1" applyFill="1" applyBorder="1" applyAlignment="1" applyProtection="1">
      <alignment horizontal="left" vertical="center" wrapText="1"/>
    </xf>
    <xf numFmtId="0" fontId="0" fillId="0" borderId="0" xfId="0" applyBorder="1" applyAlignment="1" applyProtection="1">
      <alignment vertical="center"/>
    </xf>
    <xf numFmtId="1" fontId="54" fillId="0" borderId="50" xfId="0" applyNumberFormat="1" applyFont="1" applyFill="1" applyBorder="1" applyAlignment="1" applyProtection="1">
      <alignment horizontal="center" vertical="center"/>
    </xf>
    <xf numFmtId="1" fontId="54" fillId="0" borderId="55" xfId="0" applyNumberFormat="1" applyFont="1" applyFill="1" applyBorder="1" applyAlignment="1" applyProtection="1">
      <alignment horizontal="center" vertical="center"/>
    </xf>
    <xf numFmtId="3" fontId="49" fillId="4" borderId="0" xfId="0" applyNumberFormat="1" applyFont="1" applyFill="1" applyAlignment="1" applyProtection="1">
      <alignment vertical="center" wrapText="1"/>
    </xf>
    <xf numFmtId="3" fontId="51" fillId="4" borderId="0" xfId="0" applyNumberFormat="1" applyFont="1" applyFill="1" applyAlignment="1" applyProtection="1">
      <alignment vertical="center"/>
    </xf>
    <xf numFmtId="3" fontId="68" fillId="0" borderId="12" xfId="2" applyNumberFormat="1" applyFont="1" applyFill="1" applyBorder="1" applyAlignment="1" applyProtection="1">
      <alignment horizontal="center" vertical="center"/>
    </xf>
    <xf numFmtId="3" fontId="68" fillId="0" borderId="0" xfId="2" applyNumberFormat="1" applyFont="1" applyFill="1" applyBorder="1" applyAlignment="1" applyProtection="1">
      <alignment horizontal="center" vertical="center"/>
    </xf>
    <xf numFmtId="3" fontId="68" fillId="0" borderId="13" xfId="2" applyNumberFormat="1" applyFont="1" applyFill="1" applyBorder="1" applyAlignment="1" applyProtection="1">
      <alignment horizontal="center" vertical="center"/>
    </xf>
    <xf numFmtId="164" fontId="30" fillId="0" borderId="108" xfId="3" applyNumberFormat="1" applyFont="1" applyFill="1" applyBorder="1" applyAlignment="1" applyProtection="1">
      <alignment horizontal="center" vertical="center" wrapText="1"/>
    </xf>
    <xf numFmtId="164" fontId="30" fillId="0" borderId="109" xfId="3" applyNumberFormat="1" applyFont="1" applyFill="1" applyBorder="1" applyAlignment="1" applyProtection="1">
      <alignment horizontal="center" vertical="center" wrapText="1"/>
    </xf>
    <xf numFmtId="164" fontId="30" fillId="0" borderId="110" xfId="3" applyNumberFormat="1" applyFont="1" applyFill="1" applyBorder="1" applyAlignment="1" applyProtection="1">
      <alignment horizontal="center" vertical="center" wrapText="1"/>
    </xf>
    <xf numFmtId="164" fontId="26" fillId="0" borderId="111" xfId="3" applyNumberFormat="1" applyFill="1" applyBorder="1" applyAlignment="1" applyProtection="1">
      <alignment horizontal="center" vertical="center" wrapText="1"/>
    </xf>
    <xf numFmtId="164" fontId="26" fillId="0" borderId="112" xfId="3" applyNumberFormat="1" applyFill="1" applyBorder="1" applyAlignment="1" applyProtection="1">
      <alignment horizontal="center" vertical="center" wrapText="1"/>
    </xf>
    <xf numFmtId="164" fontId="28" fillId="0" borderId="109" xfId="3" applyNumberFormat="1" applyFont="1" applyFill="1" applyBorder="1" applyAlignment="1" applyProtection="1">
      <alignment horizontal="center" vertical="center" wrapText="1"/>
    </xf>
    <xf numFmtId="164" fontId="28" fillId="0" borderId="29" xfId="3" applyNumberFormat="1" applyFont="1" applyFill="1" applyBorder="1" applyAlignment="1" applyProtection="1">
      <alignment horizontal="center" vertical="center" wrapText="1"/>
    </xf>
    <xf numFmtId="164" fontId="69" fillId="0" borderId="108" xfId="3" applyNumberFormat="1" applyFont="1" applyFill="1" applyBorder="1" applyAlignment="1" applyProtection="1">
      <alignment horizontal="center" vertical="center" wrapText="1"/>
    </xf>
    <xf numFmtId="164" fontId="69" fillId="0" borderId="109" xfId="3" applyNumberFormat="1" applyFont="1" applyFill="1" applyBorder="1" applyAlignment="1" applyProtection="1">
      <alignment horizontal="center" vertical="center" wrapText="1"/>
    </xf>
    <xf numFmtId="164" fontId="69" fillId="0" borderId="110" xfId="3" applyNumberFormat="1" applyFont="1" applyFill="1" applyBorder="1" applyAlignment="1" applyProtection="1">
      <alignment horizontal="center" vertical="center" wrapText="1"/>
    </xf>
    <xf numFmtId="164" fontId="26" fillId="0" borderId="29" xfId="3" applyNumberFormat="1" applyFill="1" applyBorder="1" applyAlignment="1" applyProtection="1">
      <alignment horizontal="center" vertical="center" wrapText="1"/>
    </xf>
    <xf numFmtId="164" fontId="26" fillId="0" borderId="31" xfId="3" applyNumberFormat="1" applyFill="1" applyBorder="1" applyAlignment="1" applyProtection="1">
      <alignment horizontal="center" vertical="center" wrapText="1"/>
    </xf>
    <xf numFmtId="3" fontId="46" fillId="0" borderId="14" xfId="0" applyNumberFormat="1" applyFont="1" applyFill="1" applyBorder="1" applyAlignment="1" applyProtection="1">
      <alignment horizontal="center" vertical="center"/>
    </xf>
    <xf numFmtId="3" fontId="46" fillId="0" borderId="18" xfId="0" applyNumberFormat="1" applyFont="1" applyFill="1" applyBorder="1" applyAlignment="1" applyProtection="1">
      <alignment horizontal="center" vertical="center"/>
    </xf>
    <xf numFmtId="3" fontId="71" fillId="0" borderId="113" xfId="0" applyNumberFormat="1" applyFont="1" applyFill="1" applyBorder="1" applyAlignment="1" applyProtection="1">
      <alignment horizontal="center" vertical="center"/>
    </xf>
    <xf numFmtId="3" fontId="40" fillId="0" borderId="39" xfId="0" applyNumberFormat="1" applyFont="1" applyFill="1" applyBorder="1" applyAlignment="1" applyProtection="1">
      <alignment horizontal="center" vertical="center"/>
    </xf>
    <xf numFmtId="3" fontId="40" fillId="0" borderId="52" xfId="0" applyNumberFormat="1" applyFont="1" applyFill="1" applyBorder="1" applyAlignment="1" applyProtection="1">
      <alignment horizontal="center" vertical="center"/>
    </xf>
    <xf numFmtId="3" fontId="40" fillId="0" borderId="53" xfId="0" applyNumberFormat="1" applyFont="1" applyFill="1" applyBorder="1" applyAlignment="1" applyProtection="1">
      <alignment horizontal="center" vertical="center"/>
    </xf>
    <xf numFmtId="3" fontId="4" fillId="6" borderId="39" xfId="0" applyNumberFormat="1" applyFont="1" applyFill="1" applyBorder="1" applyAlignment="1" applyProtection="1">
      <alignment horizontal="center" vertical="center"/>
    </xf>
    <xf numFmtId="3" fontId="4" fillId="6" borderId="52" xfId="0" applyNumberFormat="1" applyFont="1" applyFill="1" applyBorder="1" applyAlignment="1" applyProtection="1">
      <alignment horizontal="center" vertical="center"/>
    </xf>
    <xf numFmtId="3" fontId="4" fillId="6" borderId="53" xfId="0" applyNumberFormat="1" applyFont="1" applyFill="1" applyBorder="1" applyAlignment="1" applyProtection="1">
      <alignment horizontal="center" vertical="center"/>
    </xf>
    <xf numFmtId="1" fontId="40" fillId="0" borderId="50" xfId="0" applyNumberFormat="1" applyFont="1" applyFill="1" applyBorder="1" applyAlignment="1" applyProtection="1">
      <alignment horizontal="center" vertical="center" wrapText="1"/>
    </xf>
    <xf numFmtId="1" fontId="40" fillId="0" borderId="132" xfId="0" applyNumberFormat="1" applyFont="1" applyFill="1" applyBorder="1" applyAlignment="1" applyProtection="1">
      <alignment horizontal="center" vertical="center" wrapText="1"/>
    </xf>
    <xf numFmtId="4" fontId="40" fillId="0" borderId="39" xfId="0" applyNumberFormat="1" applyFont="1" applyFill="1" applyBorder="1" applyAlignment="1" applyProtection="1">
      <alignment horizontal="center" vertical="center" wrapText="1"/>
    </xf>
    <xf numFmtId="4" fontId="40" fillId="0" borderId="53" xfId="0" applyNumberFormat="1" applyFont="1" applyFill="1" applyBorder="1" applyAlignment="1" applyProtection="1">
      <alignment horizontal="center" vertical="center" wrapText="1"/>
    </xf>
    <xf numFmtId="3" fontId="40" fillId="2" borderId="39" xfId="0" applyNumberFormat="1" applyFont="1" applyFill="1" applyBorder="1" applyAlignment="1" applyProtection="1">
      <alignment horizontal="center" vertical="center" wrapText="1"/>
      <protection locked="0"/>
    </xf>
    <xf numFmtId="3" fontId="40" fillId="2" borderId="52" xfId="0" applyNumberFormat="1" applyFont="1" applyFill="1" applyBorder="1" applyAlignment="1" applyProtection="1">
      <alignment horizontal="center" vertical="center" wrapText="1"/>
      <protection locked="0"/>
    </xf>
    <xf numFmtId="3" fontId="40" fillId="2" borderId="53" xfId="0" applyNumberFormat="1" applyFont="1" applyFill="1" applyBorder="1" applyAlignment="1" applyProtection="1">
      <alignment horizontal="center" vertical="center" wrapText="1"/>
      <protection locked="0"/>
    </xf>
    <xf numFmtId="4" fontId="40" fillId="0" borderId="39" xfId="0" applyNumberFormat="1" applyFont="1" applyFill="1" applyBorder="1" applyAlignment="1" applyProtection="1">
      <alignment horizontal="center" vertical="center"/>
    </xf>
    <xf numFmtId="4" fontId="40" fillId="0" borderId="52" xfId="0" applyNumberFormat="1" applyFont="1" applyFill="1" applyBorder="1" applyAlignment="1" applyProtection="1">
      <alignment horizontal="center" vertical="center"/>
    </xf>
    <xf numFmtId="4" fontId="40" fillId="0" borderId="53" xfId="0" applyNumberFormat="1" applyFont="1" applyFill="1" applyBorder="1" applyAlignment="1" applyProtection="1">
      <alignment horizontal="center" vertical="center"/>
    </xf>
    <xf numFmtId="0" fontId="79" fillId="0" borderId="0" xfId="0" applyFont="1" applyBorder="1" applyAlignment="1" applyProtection="1"/>
    <xf numFmtId="0" fontId="0" fillId="0" borderId="0" xfId="0" applyBorder="1" applyAlignment="1" applyProtection="1"/>
    <xf numFmtId="0" fontId="68" fillId="0" borderId="12" xfId="2" applyFont="1" applyBorder="1" applyAlignment="1" applyProtection="1">
      <alignment horizontal="center"/>
    </xf>
    <xf numFmtId="0" fontId="68" fillId="0" borderId="0" xfId="2" applyFont="1" applyBorder="1" applyAlignment="1" applyProtection="1">
      <alignment horizontal="center"/>
    </xf>
    <xf numFmtId="0" fontId="68" fillId="0" borderId="13" xfId="2" applyFont="1" applyBorder="1" applyAlignment="1" applyProtection="1">
      <alignment horizontal="center"/>
    </xf>
    <xf numFmtId="3" fontId="26" fillId="0" borderId="126" xfId="3" applyNumberFormat="1" applyFill="1" applyBorder="1" applyAlignment="1">
      <alignment horizontal="center" vertical="center"/>
    </xf>
    <xf numFmtId="3" fontId="26" fillId="0" borderId="127" xfId="3" applyNumberFormat="1" applyFill="1" applyBorder="1" applyAlignment="1">
      <alignment horizontal="center" vertical="center"/>
    </xf>
    <xf numFmtId="3" fontId="26" fillId="0" borderId="122" xfId="3" applyNumberFormat="1" applyFill="1" applyBorder="1" applyAlignment="1">
      <alignment horizontal="center" vertical="center"/>
    </xf>
    <xf numFmtId="3" fontId="26" fillId="0" borderId="123" xfId="3" applyNumberFormat="1" applyFill="1" applyBorder="1" applyAlignment="1">
      <alignment horizontal="center" vertical="center"/>
    </xf>
    <xf numFmtId="3" fontId="26" fillId="0" borderId="124" xfId="3" applyNumberFormat="1" applyFill="1" applyBorder="1" applyAlignment="1">
      <alignment horizontal="center" vertical="center"/>
    </xf>
    <xf numFmtId="3" fontId="26" fillId="0" borderId="125" xfId="3" applyNumberFormat="1" applyFill="1" applyBorder="1" applyAlignment="1">
      <alignment horizontal="center" vertical="center"/>
    </xf>
    <xf numFmtId="3" fontId="26" fillId="0" borderId="120" xfId="3" applyNumberFormat="1" applyFill="1" applyBorder="1" applyAlignment="1">
      <alignment vertical="center"/>
    </xf>
    <xf numFmtId="3" fontId="26" fillId="0" borderId="121" xfId="3" applyNumberFormat="1" applyFill="1" applyBorder="1" applyAlignment="1">
      <alignment vertical="center"/>
    </xf>
    <xf numFmtId="3" fontId="26" fillId="0" borderId="128" xfId="3" applyNumberFormat="1" applyFill="1" applyBorder="1" applyAlignment="1">
      <alignment vertical="center"/>
    </xf>
    <xf numFmtId="3" fontId="26" fillId="0" borderId="129" xfId="3" applyNumberFormat="1" applyFill="1" applyBorder="1" applyAlignment="1">
      <alignment vertical="center"/>
    </xf>
    <xf numFmtId="3" fontId="26" fillId="0" borderId="118" xfId="3" applyNumberFormat="1" applyFill="1" applyBorder="1" applyAlignment="1">
      <alignment vertical="center"/>
    </xf>
    <xf numFmtId="3" fontId="26" fillId="0" borderId="119" xfId="3" applyNumberFormat="1" applyFill="1" applyBorder="1" applyAlignment="1">
      <alignment vertical="center"/>
    </xf>
    <xf numFmtId="3" fontId="30" fillId="0" borderId="114" xfId="3" applyNumberFormat="1" applyFont="1" applyFill="1" applyBorder="1" applyAlignment="1">
      <alignment horizontal="center" vertical="center" wrapText="1"/>
    </xf>
    <xf numFmtId="3" fontId="30" fillId="0" borderId="115" xfId="3" applyNumberFormat="1" applyFont="1" applyFill="1" applyBorder="1" applyAlignment="1">
      <alignment horizontal="center" vertical="center" wrapText="1"/>
    </xf>
    <xf numFmtId="3" fontId="30" fillId="0" borderId="116" xfId="3" applyNumberFormat="1" applyFont="1" applyFill="1" applyBorder="1" applyAlignment="1">
      <alignment horizontal="center" vertical="center" wrapText="1"/>
    </xf>
    <xf numFmtId="3" fontId="30" fillId="0" borderId="117" xfId="3" applyNumberFormat="1" applyFont="1" applyFill="1" applyBorder="1" applyAlignment="1">
      <alignment horizontal="center" vertical="center" wrapText="1"/>
    </xf>
  </cellXfs>
  <cellStyles count="4">
    <cellStyle name="2x indented GHG Textfiels" xfId="1" xr:uid="{00000000-0005-0000-0000-000000000000}"/>
    <cellStyle name="Hyperlink" xfId="2" builtinId="8"/>
    <cellStyle name="Normal" xfId="0" builtinId="0"/>
    <cellStyle name="Normal_Simple mapping and EM, ctp_00a" xfId="3" xr:uid="{00000000-0005-0000-0000-000002000000}"/>
  </cellStyles>
  <dxfs count="1">
    <dxf>
      <font>
        <condense val="0"/>
        <extend val="0"/>
        <color indexed="9"/>
      </font>
    </dxf>
  </dxfs>
  <tableStyles count="0" defaultTableStyle="TableStyleMedium2" defaultPivotStyle="PivotStyleLight16"/>
  <colors>
    <mruColors>
      <color rgb="FF5FB995"/>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Consommation d'électricité</a:t>
            </a:r>
          </a:p>
        </c:rich>
      </c:tx>
      <c:layout>
        <c:manualLayout>
          <c:xMode val="edge"/>
          <c:yMode val="edge"/>
          <c:x val="0.35726210350584309"/>
          <c:y val="3.3802816901408447E-2"/>
        </c:manualLayout>
      </c:layout>
      <c:overlay val="0"/>
      <c:spPr>
        <a:noFill/>
        <a:ln w="25400">
          <a:noFill/>
        </a:ln>
      </c:spPr>
    </c:title>
    <c:autoTitleDeleted val="0"/>
    <c:plotArea>
      <c:layout>
        <c:manualLayout>
          <c:layoutTarget val="inner"/>
          <c:xMode val="edge"/>
          <c:yMode val="edge"/>
          <c:x val="0.12687813021702837"/>
          <c:y val="0.11831002188328274"/>
          <c:w val="0.85642737896494159"/>
          <c:h val="0.74084608941198482"/>
        </c:manualLayout>
      </c:layout>
      <c:barChart>
        <c:barDir val="col"/>
        <c:grouping val="stacked"/>
        <c:varyColors val="0"/>
        <c:ser>
          <c:idx val="0"/>
          <c:order val="0"/>
          <c:tx>
            <c:strRef>
              <c:f>Électricité!$CC$8</c:f>
              <c:strCache>
                <c:ptCount val="1"/>
                <c:pt idx="0">
                  <c:v>Consommation journalière</c:v>
                </c:pt>
              </c:strCache>
            </c:strRef>
          </c:tx>
          <c:spPr>
            <a:solidFill>
              <a:srgbClr val="3366FF"/>
            </a:solidFill>
            <a:ln w="12700">
              <a:solidFill>
                <a:srgbClr val="3366FF"/>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Électricité!$CC$10:$CC$21</c:f>
              <c:numCache>
                <c:formatCode>#,##0</c:formatCode>
                <c:ptCount val="12"/>
                <c:pt idx="0">
                  <c:v>50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5D6-4F6F-BF01-61ADB305A299}"/>
            </c:ext>
          </c:extLst>
        </c:ser>
        <c:ser>
          <c:idx val="1"/>
          <c:order val="1"/>
          <c:tx>
            <c:strRef>
              <c:f>Électricité!$CD$8</c:f>
              <c:strCache>
                <c:ptCount val="1"/>
                <c:pt idx="0">
                  <c:v>Consommation nocturne</c:v>
                </c:pt>
              </c:strCache>
            </c:strRef>
          </c:tx>
          <c:spPr>
            <a:solidFill>
              <a:srgbClr val="993366"/>
            </a:solidFill>
            <a:ln w="12700">
              <a:solidFill>
                <a:srgbClr val="993366"/>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Électricité!$CD$10:$CD$21</c:f>
              <c:numCache>
                <c:formatCode>#,##0</c:formatCode>
                <c:ptCount val="12"/>
                <c:pt idx="0">
                  <c:v>50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5D6-4F6F-BF01-61ADB305A299}"/>
            </c:ext>
          </c:extLst>
        </c:ser>
        <c:ser>
          <c:idx val="2"/>
          <c:order val="2"/>
          <c:tx>
            <c:v>Weekend</c:v>
          </c:tx>
          <c:spPr>
            <a:solidFill>
              <a:srgbClr val="FF9900"/>
            </a:solidFill>
            <a:ln w="12700">
              <a:solidFill>
                <a:srgbClr val="FF9900"/>
              </a:solidFill>
              <a:prstDash val="solid"/>
            </a:ln>
          </c:spPr>
          <c:invertIfNegative val="0"/>
          <c:val>
            <c:numRef>
              <c:f>Électricité!$N$10:$N$21</c:f>
              <c:numCache>
                <c:formatCode>#,##0</c:formatCode>
                <c:ptCount val="12"/>
                <c:pt idx="0">
                  <c:v>20</c:v>
                </c:pt>
              </c:numCache>
            </c:numRef>
          </c:val>
          <c:extLst>
            <c:ext xmlns:c16="http://schemas.microsoft.com/office/drawing/2014/chart" uri="{C3380CC4-5D6E-409C-BE32-E72D297353CC}">
              <c16:uniqueId val="{00000002-85D6-4F6F-BF01-61ADB305A299}"/>
            </c:ext>
          </c:extLst>
        </c:ser>
        <c:dLbls>
          <c:showLegendKey val="0"/>
          <c:showVal val="0"/>
          <c:showCatName val="0"/>
          <c:showSerName val="0"/>
          <c:showPercent val="0"/>
          <c:showBubbleSize val="0"/>
        </c:dLbls>
        <c:gapWidth val="150"/>
        <c:overlap val="100"/>
        <c:axId val="131751296"/>
        <c:axId val="131757184"/>
      </c:barChart>
      <c:catAx>
        <c:axId val="131751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31757184"/>
        <c:crosses val="autoZero"/>
        <c:auto val="1"/>
        <c:lblAlgn val="ctr"/>
        <c:lblOffset val="100"/>
        <c:tickLblSkip val="1"/>
        <c:tickMarkSkip val="1"/>
        <c:noMultiLvlLbl val="0"/>
      </c:catAx>
      <c:valAx>
        <c:axId val="131757184"/>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Consommation mensuelle d'électricité [kWh]</a:t>
                </a:r>
              </a:p>
            </c:rich>
          </c:tx>
          <c:layout>
            <c:manualLayout>
              <c:xMode val="edge"/>
              <c:yMode val="edge"/>
              <c:x val="1.8363939899833055E-2"/>
              <c:y val="0.1746481830616243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31751296"/>
        <c:crosses val="autoZero"/>
        <c:crossBetween val="between"/>
      </c:valAx>
      <c:spPr>
        <a:noFill/>
        <a:ln w="12700">
          <a:solidFill>
            <a:srgbClr val="808080"/>
          </a:solidFill>
          <a:prstDash val="solid"/>
        </a:ln>
      </c:spPr>
    </c:plotArea>
    <c:legend>
      <c:legendPos val="b"/>
      <c:layout>
        <c:manualLayout>
          <c:xMode val="edge"/>
          <c:yMode val="edge"/>
          <c:x val="0.25521621318648841"/>
          <c:y val="0.92813481256875829"/>
          <c:w val="0.56381949137627285"/>
          <c:h val="6.100416608433153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fr-FR"/>
              <a:t>Coûts de l'électricité</a:t>
            </a:r>
          </a:p>
        </c:rich>
      </c:tx>
      <c:layout>
        <c:manualLayout>
          <c:xMode val="edge"/>
          <c:yMode val="edge"/>
          <c:x val="0.39238445359892926"/>
          <c:y val="3.1746031746031744E-2"/>
        </c:manualLayout>
      </c:layout>
      <c:overlay val="0"/>
      <c:spPr>
        <a:noFill/>
        <a:ln w="25400">
          <a:noFill/>
        </a:ln>
      </c:spPr>
    </c:title>
    <c:autoTitleDeleted val="0"/>
    <c:plotArea>
      <c:layout>
        <c:manualLayout>
          <c:layoutTarget val="inner"/>
          <c:xMode val="edge"/>
          <c:yMode val="edge"/>
          <c:x val="0.10982270463211428"/>
          <c:y val="0.13088347054090274"/>
          <c:w val="0.87341350978010879"/>
          <c:h val="0.67691294920373135"/>
        </c:manualLayout>
      </c:layout>
      <c:barChart>
        <c:barDir val="col"/>
        <c:grouping val="stacked"/>
        <c:varyColors val="0"/>
        <c:ser>
          <c:idx val="0"/>
          <c:order val="0"/>
          <c:tx>
            <c:strRef>
              <c:f>Électricité!$BU$8</c:f>
              <c:strCache>
                <c:ptCount val="1"/>
                <c:pt idx="0">
                  <c:v>Unités de jour</c:v>
                </c:pt>
              </c:strCache>
            </c:strRef>
          </c:tx>
          <c:spPr>
            <a:solidFill>
              <a:srgbClr val="3366FF"/>
            </a:solidFill>
            <a:ln w="12700">
              <a:solidFill>
                <a:srgbClr val="3366FF"/>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Électricité!$BU$10:$BU$21</c:f>
              <c:numCache>
                <c:formatCode>#,##0</c:formatCode>
                <c:ptCount val="12"/>
                <c:pt idx="0">
                  <c:v>100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AB1-4CCD-8EBB-B69BCBA1DF06}"/>
            </c:ext>
          </c:extLst>
        </c:ser>
        <c:ser>
          <c:idx val="1"/>
          <c:order val="1"/>
          <c:tx>
            <c:strRef>
              <c:f>Électricité!$BV$8</c:f>
              <c:strCache>
                <c:ptCount val="1"/>
                <c:pt idx="0">
                  <c:v>Unités de nuit</c:v>
                </c:pt>
              </c:strCache>
            </c:strRef>
          </c:tx>
          <c:spPr>
            <a:solidFill>
              <a:srgbClr val="993366"/>
            </a:solidFill>
            <a:ln w="12700">
              <a:solidFill>
                <a:srgbClr val="993366"/>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Électricité!$BV$10:$BV$21</c:f>
              <c:numCache>
                <c:formatCode>#,##0</c:formatCode>
                <c:ptCount val="12"/>
                <c:pt idx="0">
                  <c:v>25</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AB1-4CCD-8EBB-B69BCBA1DF06}"/>
            </c:ext>
          </c:extLst>
        </c:ser>
        <c:ser>
          <c:idx val="8"/>
          <c:order val="2"/>
          <c:tx>
            <c:v>Weekend Units</c:v>
          </c:tx>
          <c:spPr>
            <a:solidFill>
              <a:srgbClr val="FF9900"/>
            </a:solidFill>
            <a:ln w="12700">
              <a:solidFill>
                <a:srgbClr val="FF9900"/>
              </a:solidFill>
              <a:prstDash val="solid"/>
            </a:ln>
          </c:spPr>
          <c:invertIfNegative val="0"/>
          <c:val>
            <c:numRef>
              <c:f>Électricité!$AF$10:$AF$21</c:f>
              <c:numCache>
                <c:formatCode>#,##0</c:formatCode>
                <c:ptCount val="12"/>
                <c:pt idx="0">
                  <c:v>20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AB1-4CCD-8EBB-B69BCBA1DF06}"/>
            </c:ext>
          </c:extLst>
        </c:ser>
        <c:ser>
          <c:idx val="2"/>
          <c:order val="3"/>
          <c:tx>
            <c:strRef>
              <c:f>Électricité!$BW$8</c:f>
              <c:strCache>
                <c:ptCount val="1"/>
                <c:pt idx="0">
                  <c:v>Taxe d'importation ou de capacité de service</c:v>
                </c:pt>
              </c:strCache>
            </c:strRef>
          </c:tx>
          <c:spPr>
            <a:solidFill>
              <a:srgbClr val="FF6600"/>
            </a:solidFill>
            <a:ln w="12700">
              <a:solidFill>
                <a:srgbClr val="FF6600"/>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Électricité!$BW$10:$BW$21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AB1-4CCD-8EBB-B69BCBA1DF06}"/>
            </c:ext>
          </c:extLst>
        </c:ser>
        <c:ser>
          <c:idx val="3"/>
          <c:order val="4"/>
          <c:tx>
            <c:strRef>
              <c:f>Électricité!$BX$8</c:f>
              <c:strCache>
                <c:ptCount val="1"/>
                <c:pt idx="0">
                  <c:v>Frais de capacité excédentaire</c:v>
                </c:pt>
              </c:strCache>
            </c:strRef>
          </c:tx>
          <c:spPr>
            <a:solidFill>
              <a:srgbClr val="33CCCC"/>
            </a:solidFill>
            <a:ln w="12700">
              <a:solidFill>
                <a:srgbClr val="33CCCC"/>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Électricité!$BX$10:$BX$21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EAB1-4CCD-8EBB-B69BCBA1DF06}"/>
            </c:ext>
          </c:extLst>
        </c:ser>
        <c:ser>
          <c:idx val="4"/>
          <c:order val="5"/>
          <c:tx>
            <c:strRef>
              <c:f>Électricité!$BY$8</c:f>
              <c:strCache>
                <c:ptCount val="1"/>
                <c:pt idx="0">
                  <c:v>Frais de demande maximale</c:v>
                </c:pt>
              </c:strCache>
            </c:strRef>
          </c:tx>
          <c:spPr>
            <a:solidFill>
              <a:srgbClr val="FFFF00"/>
            </a:solidFill>
            <a:ln w="12700">
              <a:solidFill>
                <a:srgbClr val="FFFF00"/>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Électricité!$BY$10:$BY$21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AB1-4CCD-8EBB-B69BCBA1DF06}"/>
            </c:ext>
          </c:extLst>
        </c:ser>
        <c:ser>
          <c:idx val="5"/>
          <c:order val="6"/>
          <c:tx>
            <c:strRef>
              <c:f>Électricité!$BZ$8</c:f>
              <c:strCache>
                <c:ptCount val="1"/>
                <c:pt idx="0">
                  <c:v>Charge sans eau</c:v>
                </c:pt>
              </c:strCache>
            </c:strRef>
          </c:tx>
          <c:spPr>
            <a:solidFill>
              <a:srgbClr val="FF8080"/>
            </a:solidFill>
            <a:ln w="12700">
              <a:solidFill>
                <a:srgbClr val="FF8080"/>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Électricité!$BZ$10:$BZ$21</c:f>
              <c:numCache>
                <c:formatCode>#,##0</c:formatCode>
                <c:ptCount val="12"/>
                <c:pt idx="0">
                  <c:v>20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EAB1-4CCD-8EBB-B69BCBA1DF06}"/>
            </c:ext>
          </c:extLst>
        </c:ser>
        <c:ser>
          <c:idx val="6"/>
          <c:order val="7"/>
          <c:tx>
            <c:strRef>
              <c:f>Électricité!$CA$8</c:f>
              <c:strCache>
                <c:ptCount val="1"/>
                <c:pt idx="0">
                  <c:v>Taxe de prélèvement PSO</c:v>
                </c:pt>
              </c:strCache>
            </c:strRef>
          </c:tx>
          <c:spPr>
            <a:solidFill>
              <a:srgbClr val="800000"/>
            </a:solidFill>
            <a:ln w="12700">
              <a:solidFill>
                <a:srgbClr val="800000"/>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Électricité!$CA$10:$CA$21</c:f>
              <c:numCache>
                <c:formatCode>#,##0</c:formatCode>
                <c:ptCount val="12"/>
                <c:pt idx="0">
                  <c:v>30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EAB1-4CCD-8EBB-B69BCBA1DF06}"/>
            </c:ext>
          </c:extLst>
        </c:ser>
        <c:ser>
          <c:idx val="7"/>
          <c:order val="8"/>
          <c:tx>
            <c:strRef>
              <c:f>Électricité!$CB$8</c:f>
              <c:strCache>
                <c:ptCount val="1"/>
                <c:pt idx="0">
                  <c:v>Toutes les charges permanentes</c:v>
                </c:pt>
              </c:strCache>
            </c:strRef>
          </c:tx>
          <c:spPr>
            <a:solidFill>
              <a:srgbClr val="0000FF"/>
            </a:solidFill>
            <a:ln w="12700">
              <a:solidFill>
                <a:srgbClr val="0000FF"/>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Électricité!$CB$10:$CB$21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EAB1-4CCD-8EBB-B69BCBA1DF06}"/>
            </c:ext>
          </c:extLst>
        </c:ser>
        <c:dLbls>
          <c:showLegendKey val="0"/>
          <c:showVal val="0"/>
          <c:showCatName val="0"/>
          <c:showSerName val="0"/>
          <c:showPercent val="0"/>
          <c:showBubbleSize val="0"/>
        </c:dLbls>
        <c:gapWidth val="150"/>
        <c:overlap val="100"/>
        <c:axId val="132083072"/>
        <c:axId val="132093056"/>
      </c:barChart>
      <c:catAx>
        <c:axId val="132083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32093056"/>
        <c:crosses val="autoZero"/>
        <c:auto val="1"/>
        <c:lblAlgn val="ctr"/>
        <c:lblOffset val="100"/>
        <c:tickLblSkip val="1"/>
        <c:tickMarkSkip val="1"/>
        <c:noMultiLvlLbl val="0"/>
      </c:catAx>
      <c:valAx>
        <c:axId val="132093056"/>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fr-FR"/>
                  <a:t>Taxe mensuelle d'électricité (TVA nette)</a:t>
                </a:r>
              </a:p>
            </c:rich>
          </c:tx>
          <c:layout>
            <c:manualLayout>
              <c:xMode val="edge"/>
              <c:yMode val="edge"/>
              <c:x val="1.4900662251655629E-2"/>
              <c:y val="0.1560849338277159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32083072"/>
        <c:crosses val="autoZero"/>
        <c:crossBetween val="between"/>
      </c:valAx>
      <c:spPr>
        <a:noFill/>
        <a:ln w="12700">
          <a:solidFill>
            <a:srgbClr val="808080"/>
          </a:solidFill>
          <a:prstDash val="solid"/>
        </a:ln>
      </c:spPr>
    </c:plotArea>
    <c:legend>
      <c:legendPos val="b"/>
      <c:layout>
        <c:manualLayout>
          <c:xMode val="edge"/>
          <c:yMode val="edge"/>
          <c:x val="0.15504381830416133"/>
          <c:y val="0.8752832092422872"/>
          <c:w val="0.83723661884247114"/>
          <c:h val="0.1145230367232899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fr-FR"/>
              <a:t>Demande maximale (MD) et capacité maximale d'importation (MIC)</a:t>
            </a:r>
          </a:p>
        </c:rich>
      </c:tx>
      <c:layout>
        <c:manualLayout>
          <c:xMode val="edge"/>
          <c:yMode val="edge"/>
          <c:x val="0.16556308772661696"/>
          <c:y val="3.2085561497326207E-2"/>
        </c:manualLayout>
      </c:layout>
      <c:overlay val="0"/>
      <c:spPr>
        <a:noFill/>
        <a:ln w="25400">
          <a:noFill/>
        </a:ln>
      </c:spPr>
    </c:title>
    <c:autoTitleDeleted val="0"/>
    <c:plotArea>
      <c:layout>
        <c:manualLayout>
          <c:layoutTarget val="inner"/>
          <c:xMode val="edge"/>
          <c:yMode val="edge"/>
          <c:x val="8.3982068248087377E-2"/>
          <c:y val="0.16736088562407309"/>
          <c:w val="0.89279398706812896"/>
          <c:h val="0.66117880740374535"/>
        </c:manualLayout>
      </c:layout>
      <c:barChart>
        <c:barDir val="col"/>
        <c:grouping val="clustered"/>
        <c:varyColors val="0"/>
        <c:ser>
          <c:idx val="0"/>
          <c:order val="0"/>
          <c:tx>
            <c:strRef>
              <c:f>Électricité!$BT$8</c:f>
              <c:strCache>
                <c:ptCount val="1"/>
                <c:pt idx="0">
                  <c:v>MD réel (kW)</c:v>
                </c:pt>
              </c:strCache>
            </c:strRef>
          </c:tx>
          <c:spPr>
            <a:solidFill>
              <a:srgbClr val="3366FF"/>
            </a:solidFill>
            <a:ln w="12700">
              <a:solidFill>
                <a:srgbClr val="3366FF"/>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Électricité!$BT$10:$BT$21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1F-48EF-86EF-6AD9FB29CE81}"/>
            </c:ext>
          </c:extLst>
        </c:ser>
        <c:ser>
          <c:idx val="1"/>
          <c:order val="1"/>
          <c:tx>
            <c:strRef>
              <c:f>Électricité!$BR$8</c:f>
              <c:strCache>
                <c:ptCount val="1"/>
                <c:pt idx="0">
                  <c:v>MIC contracté (kVA)</c:v>
                </c:pt>
              </c:strCache>
            </c:strRef>
          </c:tx>
          <c:spPr>
            <a:solidFill>
              <a:srgbClr val="993366"/>
            </a:solidFill>
            <a:ln w="12700">
              <a:solidFill>
                <a:srgbClr val="993366"/>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Électricité!$BR$10:$BR$21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C1F-48EF-86EF-6AD9FB29CE81}"/>
            </c:ext>
          </c:extLst>
        </c:ser>
        <c:ser>
          <c:idx val="2"/>
          <c:order val="2"/>
          <c:tx>
            <c:strRef>
              <c:f>Électricité!$BS$8</c:f>
              <c:strCache>
                <c:ptCount val="1"/>
                <c:pt idx="0">
                  <c:v>MIC approprié (kVA)</c:v>
                </c:pt>
              </c:strCache>
            </c:strRef>
          </c:tx>
          <c:spPr>
            <a:solidFill>
              <a:srgbClr val="FF9900"/>
            </a:solidFill>
            <a:ln w="12700">
              <a:solidFill>
                <a:srgbClr val="FF9900"/>
              </a:solidFill>
              <a:prstDash val="solid"/>
            </a:ln>
          </c:spPr>
          <c:invertIfNegative val="0"/>
          <c:cat>
            <c:strRef>
              <c:f>Électricité!$B$10:$B$21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Électricité!$BS$10:$BS$21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C1F-48EF-86EF-6AD9FB29CE81}"/>
            </c:ext>
          </c:extLst>
        </c:ser>
        <c:dLbls>
          <c:showLegendKey val="0"/>
          <c:showVal val="0"/>
          <c:showCatName val="0"/>
          <c:showSerName val="0"/>
          <c:showPercent val="0"/>
          <c:showBubbleSize val="0"/>
        </c:dLbls>
        <c:gapWidth val="150"/>
        <c:axId val="132141440"/>
        <c:axId val="132142976"/>
      </c:barChart>
      <c:catAx>
        <c:axId val="132141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32142976"/>
        <c:crosses val="autoZero"/>
        <c:auto val="1"/>
        <c:lblAlgn val="ctr"/>
        <c:lblOffset val="100"/>
        <c:tickLblSkip val="1"/>
        <c:tickMarkSkip val="1"/>
        <c:noMultiLvlLbl val="0"/>
      </c:catAx>
      <c:valAx>
        <c:axId val="132142976"/>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Demande maximale [kW] / MIC [kVA]</a:t>
                </a:r>
              </a:p>
            </c:rich>
          </c:tx>
          <c:layout>
            <c:manualLayout>
              <c:xMode val="edge"/>
              <c:yMode val="edge"/>
              <c:x val="2.4834437086092714E-2"/>
              <c:y val="0.2165775401069518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32141440"/>
        <c:crosses val="autoZero"/>
        <c:crossBetween val="between"/>
      </c:valAx>
      <c:spPr>
        <a:noFill/>
        <a:ln w="12700">
          <a:solidFill>
            <a:srgbClr val="808080"/>
          </a:solidFill>
          <a:prstDash val="solid"/>
        </a:ln>
      </c:spPr>
    </c:plotArea>
    <c:legend>
      <c:legendPos val="r"/>
      <c:layout>
        <c:manualLayout>
          <c:xMode val="edge"/>
          <c:yMode val="edge"/>
          <c:x val="0.25453026838266485"/>
          <c:y val="0.92978269791151691"/>
          <c:w val="0.56203384135258483"/>
          <c:h val="5.991932942096441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fr-FR"/>
              <a:t>Consommation d'électricité réelle par rapport à la consommation cible</a:t>
            </a:r>
          </a:p>
        </c:rich>
      </c:tx>
      <c:layout>
        <c:manualLayout>
          <c:xMode val="edge"/>
          <c:yMode val="edge"/>
          <c:x val="0.26036519066957425"/>
          <c:y val="3.3898305084745763E-2"/>
        </c:manualLayout>
      </c:layout>
      <c:overlay val="0"/>
      <c:spPr>
        <a:noFill/>
        <a:ln w="25400">
          <a:noFill/>
        </a:ln>
      </c:spPr>
    </c:title>
    <c:autoTitleDeleted val="0"/>
    <c:plotArea>
      <c:layout>
        <c:manualLayout>
          <c:layoutTarget val="inner"/>
          <c:xMode val="edge"/>
          <c:yMode val="edge"/>
          <c:x val="0.11772696539709895"/>
          <c:y val="0.17249462293654899"/>
          <c:w val="0.84737541027582208"/>
          <c:h val="0.61574029959628884"/>
        </c:manualLayout>
      </c:layout>
      <c:scatterChart>
        <c:scatterStyle val="lineMarker"/>
        <c:varyColors val="0"/>
        <c:ser>
          <c:idx val="0"/>
          <c:order val="0"/>
          <c:tx>
            <c:strRef>
              <c:f>Électricité!$CL$10</c:f>
              <c:strCache>
                <c:ptCount val="1"/>
                <c:pt idx="0">
                  <c:v>Réel (cumulatif)</c:v>
                </c:pt>
              </c:strCache>
            </c:strRef>
          </c:tx>
          <c:spPr>
            <a:ln w="25400">
              <a:solidFill>
                <a:srgbClr val="008080"/>
              </a:solidFill>
              <a:prstDash val="solid"/>
            </a:ln>
          </c:spPr>
          <c:marker>
            <c:symbol val="none"/>
          </c:marker>
          <c:xVal>
            <c:numRef>
              <c:f>Électricité!$CM$9:$DL$9</c:f>
              <c:numCache>
                <c:formatCode>#,##0</c:formatCode>
                <c:ptCount val="26"/>
                <c:pt idx="0">
                  <c:v>1</c:v>
                </c:pt>
                <c:pt idx="1">
                  <c:v>1</c:v>
                </c:pt>
                <c:pt idx="2">
                  <c:v>2</c:v>
                </c:pt>
                <c:pt idx="3">
                  <c:v>2</c:v>
                </c:pt>
                <c:pt idx="4">
                  <c:v>3</c:v>
                </c:pt>
                <c:pt idx="5">
                  <c:v>3</c:v>
                </c:pt>
                <c:pt idx="6">
                  <c:v>4</c:v>
                </c:pt>
                <c:pt idx="7">
                  <c:v>4</c:v>
                </c:pt>
                <c:pt idx="8">
                  <c:v>5</c:v>
                </c:pt>
                <c:pt idx="9">
                  <c:v>5</c:v>
                </c:pt>
                <c:pt idx="10">
                  <c:v>6</c:v>
                </c:pt>
                <c:pt idx="11">
                  <c:v>6</c:v>
                </c:pt>
                <c:pt idx="12">
                  <c:v>7</c:v>
                </c:pt>
                <c:pt idx="13">
                  <c:v>7</c:v>
                </c:pt>
                <c:pt idx="14">
                  <c:v>8</c:v>
                </c:pt>
                <c:pt idx="15">
                  <c:v>8</c:v>
                </c:pt>
                <c:pt idx="16">
                  <c:v>9</c:v>
                </c:pt>
                <c:pt idx="17">
                  <c:v>9</c:v>
                </c:pt>
                <c:pt idx="18">
                  <c:v>10</c:v>
                </c:pt>
                <c:pt idx="19">
                  <c:v>10</c:v>
                </c:pt>
                <c:pt idx="20">
                  <c:v>11</c:v>
                </c:pt>
                <c:pt idx="21">
                  <c:v>11</c:v>
                </c:pt>
                <c:pt idx="22">
                  <c:v>12</c:v>
                </c:pt>
                <c:pt idx="23">
                  <c:v>12</c:v>
                </c:pt>
                <c:pt idx="24">
                  <c:v>13</c:v>
                </c:pt>
              </c:numCache>
            </c:numRef>
          </c:xVal>
          <c:yVal>
            <c:numRef>
              <c:f>Électricité!$CM$10:$DL$10</c:f>
              <c:numCache>
                <c:formatCode>#,##0</c:formatCode>
                <c:ptCount val="26"/>
                <c:pt idx="0">
                  <c:v>0</c:v>
                </c:pt>
                <c:pt idx="1">
                  <c:v>120</c:v>
                </c:pt>
                <c:pt idx="2">
                  <c:v>120</c:v>
                </c:pt>
                <c:pt idx="3">
                  <c:v>120</c:v>
                </c:pt>
                <c:pt idx="4">
                  <c:v>120</c:v>
                </c:pt>
                <c:pt idx="5">
                  <c:v>120</c:v>
                </c:pt>
                <c:pt idx="6">
                  <c:v>120</c:v>
                </c:pt>
                <c:pt idx="7">
                  <c:v>120</c:v>
                </c:pt>
                <c:pt idx="8">
                  <c:v>120</c:v>
                </c:pt>
                <c:pt idx="9">
                  <c:v>120</c:v>
                </c:pt>
                <c:pt idx="10">
                  <c:v>120</c:v>
                </c:pt>
                <c:pt idx="11">
                  <c:v>120</c:v>
                </c:pt>
                <c:pt idx="12">
                  <c:v>120</c:v>
                </c:pt>
                <c:pt idx="13">
                  <c:v>120</c:v>
                </c:pt>
                <c:pt idx="14">
                  <c:v>120</c:v>
                </c:pt>
                <c:pt idx="15">
                  <c:v>120</c:v>
                </c:pt>
                <c:pt idx="16">
                  <c:v>120</c:v>
                </c:pt>
                <c:pt idx="17">
                  <c:v>120</c:v>
                </c:pt>
                <c:pt idx="18">
                  <c:v>120</c:v>
                </c:pt>
                <c:pt idx="19">
                  <c:v>120</c:v>
                </c:pt>
                <c:pt idx="20">
                  <c:v>120</c:v>
                </c:pt>
                <c:pt idx="21">
                  <c:v>120</c:v>
                </c:pt>
                <c:pt idx="22">
                  <c:v>120</c:v>
                </c:pt>
                <c:pt idx="23">
                  <c:v>120</c:v>
                </c:pt>
                <c:pt idx="24">
                  <c:v>120</c:v>
                </c:pt>
              </c:numCache>
            </c:numRef>
          </c:yVal>
          <c:smooth val="0"/>
          <c:extLst>
            <c:ext xmlns:c16="http://schemas.microsoft.com/office/drawing/2014/chart" uri="{C3380CC4-5D6E-409C-BE32-E72D297353CC}">
              <c16:uniqueId val="{00000000-2945-4183-B69C-F54AFCCC73BB}"/>
            </c:ext>
          </c:extLst>
        </c:ser>
        <c:ser>
          <c:idx val="1"/>
          <c:order val="1"/>
          <c:tx>
            <c:strRef>
              <c:f>Électricité!$CL$11</c:f>
              <c:strCache>
                <c:ptCount val="1"/>
                <c:pt idx="0">
                  <c:v>Objectif (cumulatif)</c:v>
                </c:pt>
              </c:strCache>
            </c:strRef>
          </c:tx>
          <c:spPr>
            <a:ln w="25400">
              <a:solidFill>
                <a:srgbClr val="993366"/>
              </a:solidFill>
              <a:prstDash val="sysDash"/>
            </a:ln>
          </c:spPr>
          <c:marker>
            <c:symbol val="none"/>
          </c:marker>
          <c:xVal>
            <c:numRef>
              <c:f>Électricité!$CM$9:$DL$9</c:f>
              <c:numCache>
                <c:formatCode>#,##0</c:formatCode>
                <c:ptCount val="26"/>
                <c:pt idx="0">
                  <c:v>1</c:v>
                </c:pt>
                <c:pt idx="1">
                  <c:v>1</c:v>
                </c:pt>
                <c:pt idx="2">
                  <c:v>2</c:v>
                </c:pt>
                <c:pt idx="3">
                  <c:v>2</c:v>
                </c:pt>
                <c:pt idx="4">
                  <c:v>3</c:v>
                </c:pt>
                <c:pt idx="5">
                  <c:v>3</c:v>
                </c:pt>
                <c:pt idx="6">
                  <c:v>4</c:v>
                </c:pt>
                <c:pt idx="7">
                  <c:v>4</c:v>
                </c:pt>
                <c:pt idx="8">
                  <c:v>5</c:v>
                </c:pt>
                <c:pt idx="9">
                  <c:v>5</c:v>
                </c:pt>
                <c:pt idx="10">
                  <c:v>6</c:v>
                </c:pt>
                <c:pt idx="11">
                  <c:v>6</c:v>
                </c:pt>
                <c:pt idx="12">
                  <c:v>7</c:v>
                </c:pt>
                <c:pt idx="13">
                  <c:v>7</c:v>
                </c:pt>
                <c:pt idx="14">
                  <c:v>8</c:v>
                </c:pt>
                <c:pt idx="15">
                  <c:v>8</c:v>
                </c:pt>
                <c:pt idx="16">
                  <c:v>9</c:v>
                </c:pt>
                <c:pt idx="17">
                  <c:v>9</c:v>
                </c:pt>
                <c:pt idx="18">
                  <c:v>10</c:v>
                </c:pt>
                <c:pt idx="19">
                  <c:v>10</c:v>
                </c:pt>
                <c:pt idx="20">
                  <c:v>11</c:v>
                </c:pt>
                <c:pt idx="21">
                  <c:v>11</c:v>
                </c:pt>
                <c:pt idx="22">
                  <c:v>12</c:v>
                </c:pt>
                <c:pt idx="23">
                  <c:v>12</c:v>
                </c:pt>
                <c:pt idx="24">
                  <c:v>13</c:v>
                </c:pt>
              </c:numCache>
            </c:numRef>
          </c:xVal>
          <c:yVal>
            <c:numRef>
              <c:f>Électricité!$CM$11:$DL$11</c:f>
              <c:numCache>
                <c:formatCode>#,##0</c:formatCode>
                <c:ptCount val="26"/>
                <c:pt idx="0">
                  <c:v>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yVal>
          <c:smooth val="0"/>
          <c:extLst>
            <c:ext xmlns:c16="http://schemas.microsoft.com/office/drawing/2014/chart" uri="{C3380CC4-5D6E-409C-BE32-E72D297353CC}">
              <c16:uniqueId val="{00000001-2945-4183-B69C-F54AFCCC73BB}"/>
            </c:ext>
          </c:extLst>
        </c:ser>
        <c:dLbls>
          <c:showLegendKey val="0"/>
          <c:showVal val="0"/>
          <c:showCatName val="0"/>
          <c:showSerName val="0"/>
          <c:showPercent val="0"/>
          <c:showBubbleSize val="0"/>
        </c:dLbls>
        <c:axId val="132183936"/>
        <c:axId val="132980736"/>
      </c:scatterChart>
      <c:valAx>
        <c:axId val="132183936"/>
        <c:scaling>
          <c:orientation val="minMax"/>
          <c:max val="13"/>
          <c:min val="0"/>
        </c:scaling>
        <c:delete val="0"/>
        <c:axPos val="b"/>
        <c:title>
          <c:tx>
            <c:rich>
              <a:bodyPr/>
              <a:lstStyle/>
              <a:p>
                <a:pPr>
                  <a:defRPr sz="900" b="1" i="0" u="none" strike="noStrike" baseline="0">
                    <a:solidFill>
                      <a:srgbClr val="000000"/>
                    </a:solidFill>
                    <a:latin typeface="Arial"/>
                    <a:ea typeface="Arial"/>
                    <a:cs typeface="Arial"/>
                  </a:defRPr>
                </a:pPr>
                <a:r>
                  <a:rPr lang="fr-FR"/>
                  <a:t>Mois</a:t>
                </a:r>
              </a:p>
            </c:rich>
          </c:tx>
          <c:layout>
            <c:manualLayout>
              <c:xMode val="edge"/>
              <c:yMode val="edge"/>
              <c:x val="0.51360005783129981"/>
              <c:y val="0.8450053047651197"/>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32980736"/>
        <c:crosses val="autoZero"/>
        <c:crossBetween val="midCat"/>
        <c:majorUnit val="2"/>
      </c:valAx>
      <c:valAx>
        <c:axId val="132980736"/>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fr-FR"/>
                  <a:t>Consommation cumulée d'électricité [kWh]</a:t>
                </a:r>
              </a:p>
            </c:rich>
          </c:tx>
          <c:layout>
            <c:manualLayout>
              <c:xMode val="edge"/>
              <c:yMode val="edge"/>
              <c:x val="3.0403537866224434E-2"/>
              <c:y val="0.1873828906979847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32183936"/>
        <c:crosses val="autoZero"/>
        <c:crossBetween val="midCat"/>
      </c:valAx>
      <c:spPr>
        <a:noFill/>
        <a:ln w="12700">
          <a:solidFill>
            <a:srgbClr val="808080"/>
          </a:solidFill>
          <a:prstDash val="solid"/>
        </a:ln>
      </c:spPr>
    </c:plotArea>
    <c:legend>
      <c:legendPos val="r"/>
      <c:layout>
        <c:manualLayout>
          <c:xMode val="edge"/>
          <c:yMode val="edge"/>
          <c:x val="0.25744688037387575"/>
          <c:y val="0.92579392563413643"/>
          <c:w val="0.56276076865646207"/>
          <c:h val="6.3320810951391401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Consommation d'électricité ICP</a:t>
            </a:r>
          </a:p>
        </c:rich>
      </c:tx>
      <c:layout>
        <c:manualLayout>
          <c:xMode val="edge"/>
          <c:yMode val="edge"/>
          <c:x val="0.33388704318936879"/>
          <c:y val="3.2019704433497539E-2"/>
        </c:manualLayout>
      </c:layout>
      <c:overlay val="0"/>
      <c:spPr>
        <a:noFill/>
        <a:ln w="25400">
          <a:noFill/>
        </a:ln>
      </c:spPr>
    </c:title>
    <c:autoTitleDeleted val="0"/>
    <c:plotArea>
      <c:layout>
        <c:manualLayout>
          <c:layoutTarget val="inner"/>
          <c:xMode val="edge"/>
          <c:yMode val="edge"/>
          <c:x val="9.9667774086378738E-2"/>
          <c:y val="0.13793120036753431"/>
          <c:w val="0.87873754152823924"/>
          <c:h val="0.6970451732859323"/>
        </c:manualLayout>
      </c:layout>
      <c:barChart>
        <c:barDir val="col"/>
        <c:grouping val="clustered"/>
        <c:varyColors val="0"/>
        <c:ser>
          <c:idx val="0"/>
          <c:order val="0"/>
          <c:tx>
            <c:strRef>
              <c:f>ICP!$P$21</c:f>
              <c:strCache>
                <c:ptCount val="1"/>
                <c:pt idx="0">
                  <c:v>[kWh/]</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ICP!$P$22:$P$33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050-4A42-865E-A728C7A38DBA}"/>
            </c:ext>
          </c:extLst>
        </c:ser>
        <c:dLbls>
          <c:showLegendKey val="0"/>
          <c:showVal val="0"/>
          <c:showCatName val="0"/>
          <c:showSerName val="0"/>
          <c:showPercent val="0"/>
          <c:showBubbleSize val="0"/>
        </c:dLbls>
        <c:gapWidth val="150"/>
        <c:axId val="133014656"/>
        <c:axId val="133016192"/>
      </c:barChart>
      <c:catAx>
        <c:axId val="133014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33016192"/>
        <c:crosses val="autoZero"/>
        <c:auto val="1"/>
        <c:lblAlgn val="ctr"/>
        <c:lblOffset val="100"/>
        <c:tickLblSkip val="1"/>
        <c:tickMarkSkip val="1"/>
        <c:noMultiLvlLbl val="0"/>
      </c:catAx>
      <c:valAx>
        <c:axId val="133016192"/>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1.6611295681063124E-2"/>
              <c:y val="0.4507394334328898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33014656"/>
        <c:crosses val="autoZero"/>
        <c:crossBetween val="between"/>
      </c:valAx>
      <c:spPr>
        <a:noFill/>
        <a:ln w="12700">
          <a:solidFill>
            <a:srgbClr val="808080"/>
          </a:solidFill>
          <a:prstDash val="solid"/>
        </a:ln>
      </c:spPr>
    </c:plotArea>
    <c:legend>
      <c:legendPos val="b"/>
      <c:layout>
        <c:manualLayout>
          <c:xMode val="edge"/>
          <c:yMode val="edge"/>
          <c:x val="0.20078363640350363"/>
          <c:y val="0.90669677886050204"/>
          <c:w val="0.65027990628747634"/>
          <c:h val="7.238335629558630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Coût de l'électricité ICP</a:t>
            </a:r>
          </a:p>
        </c:rich>
      </c:tx>
      <c:layout>
        <c:manualLayout>
          <c:xMode val="edge"/>
          <c:yMode val="edge"/>
          <c:x val="0.38435975037230163"/>
          <c:y val="3.1862745098039214E-2"/>
        </c:manualLayout>
      </c:layout>
      <c:overlay val="0"/>
      <c:spPr>
        <a:noFill/>
        <a:ln w="25400">
          <a:noFill/>
        </a:ln>
      </c:spPr>
    </c:title>
    <c:autoTitleDeleted val="0"/>
    <c:plotArea>
      <c:layout>
        <c:manualLayout>
          <c:layoutTarget val="inner"/>
          <c:xMode val="edge"/>
          <c:yMode val="edge"/>
          <c:x val="8.9850322582741809E-2"/>
          <c:y val="0.14460818926209515"/>
          <c:w val="0.88685596178891446"/>
          <c:h val="0.6911781249476413"/>
        </c:manualLayout>
      </c:layout>
      <c:barChart>
        <c:barDir val="col"/>
        <c:grouping val="clustered"/>
        <c:varyColors val="0"/>
        <c:ser>
          <c:idx val="0"/>
          <c:order val="0"/>
          <c:tx>
            <c:strRef>
              <c:f>ICP!$AB$21</c:f>
              <c:strCache>
                <c:ptCount val="1"/>
                <c:pt idx="0">
                  <c:v>#REF!</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ICP!$AB$22:$AB$33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198-48C6-BAE5-1CED995A51BD}"/>
            </c:ext>
          </c:extLst>
        </c:ser>
        <c:dLbls>
          <c:showLegendKey val="0"/>
          <c:showVal val="0"/>
          <c:showCatName val="0"/>
          <c:showSerName val="0"/>
          <c:showPercent val="0"/>
          <c:showBubbleSize val="0"/>
        </c:dLbls>
        <c:gapWidth val="150"/>
        <c:axId val="133035904"/>
        <c:axId val="133037440"/>
      </c:barChart>
      <c:catAx>
        <c:axId val="1330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33037440"/>
        <c:crosses val="autoZero"/>
        <c:auto val="1"/>
        <c:lblAlgn val="ctr"/>
        <c:lblOffset val="100"/>
        <c:tickLblSkip val="1"/>
        <c:tickMarkSkip val="1"/>
        <c:noMultiLvlLbl val="0"/>
      </c:catAx>
      <c:valAx>
        <c:axId val="133037440"/>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1.6638935108153077E-2"/>
              <c:y val="0.4558833822242807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33035904"/>
        <c:crosses val="autoZero"/>
        <c:crossBetween val="between"/>
      </c:valAx>
      <c:spPr>
        <a:noFill/>
        <a:ln w="12700">
          <a:solidFill>
            <a:srgbClr val="808080"/>
          </a:solidFill>
          <a:prstDash val="solid"/>
        </a:ln>
      </c:spPr>
    </c:plotArea>
    <c:legend>
      <c:legendPos val="b"/>
      <c:layout>
        <c:manualLayout>
          <c:xMode val="edge"/>
          <c:yMode val="edge"/>
          <c:x val="0.19585576857815604"/>
          <c:y val="0.90911912611589862"/>
          <c:w val="0.65112315116711494"/>
          <c:h val="6.818393445869239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Consommation de gaz naturel</a:t>
            </a:r>
          </a:p>
        </c:rich>
      </c:tx>
      <c:layout>
        <c:manualLayout>
          <c:xMode val="edge"/>
          <c:yMode val="edge"/>
          <c:x val="0.32771594561915712"/>
          <c:y val="3.3898305084745763E-2"/>
        </c:manualLayout>
      </c:layout>
      <c:overlay val="0"/>
      <c:spPr>
        <a:noFill/>
        <a:ln w="25400">
          <a:noFill/>
        </a:ln>
      </c:spPr>
    </c:title>
    <c:autoTitleDeleted val="0"/>
    <c:plotArea>
      <c:layout>
        <c:manualLayout>
          <c:layoutTarget val="inner"/>
          <c:xMode val="edge"/>
          <c:yMode val="edge"/>
          <c:x val="0.14327947245899453"/>
          <c:y val="0.15502681301892379"/>
          <c:w val="0.8304361260888663"/>
          <c:h val="0.66377677686975811"/>
        </c:manualLayout>
      </c:layout>
      <c:barChart>
        <c:barDir val="col"/>
        <c:grouping val="stacked"/>
        <c:varyColors val="0"/>
        <c:ser>
          <c:idx val="0"/>
          <c:order val="0"/>
          <c:tx>
            <c:strRef>
              <c:f>'Gaz naturel'!$AH$8</c:f>
              <c:strCache>
                <c:ptCount val="1"/>
                <c:pt idx="0">
                  <c:v>Consommation de gaz</c:v>
                </c:pt>
              </c:strCache>
            </c:strRef>
          </c:tx>
          <c:spPr>
            <a:solidFill>
              <a:srgbClr val="3366FF"/>
            </a:solidFill>
            <a:ln w="12700">
              <a:solidFill>
                <a:srgbClr val="008080"/>
              </a:solidFill>
              <a:prstDash val="solid"/>
            </a:ln>
          </c:spPr>
          <c:invertIfNegative val="0"/>
          <c:cat>
            <c:strRef>
              <c:f>'Gaz naturel'!$B$10:$B$21</c:f>
              <c:strCache>
                <c:ptCount val="12"/>
                <c:pt idx="0">
                  <c:v>Janv.</c:v>
                </c:pt>
                <c:pt idx="1">
                  <c:v>Février</c:v>
                </c:pt>
                <c:pt idx="2">
                  <c:v>Mar</c:v>
                </c:pt>
                <c:pt idx="3">
                  <c:v>Avr.</c:v>
                </c:pt>
                <c:pt idx="4">
                  <c:v>Mai</c:v>
                </c:pt>
                <c:pt idx="5">
                  <c:v>Juin</c:v>
                </c:pt>
                <c:pt idx="6">
                  <c:v>Juil.</c:v>
                </c:pt>
                <c:pt idx="7">
                  <c:v>Août</c:v>
                </c:pt>
                <c:pt idx="8">
                  <c:v>Sept.</c:v>
                </c:pt>
                <c:pt idx="9">
                  <c:v>Oct.</c:v>
                </c:pt>
                <c:pt idx="10">
                  <c:v>Nov</c:v>
                </c:pt>
                <c:pt idx="11">
                  <c:v>Déc.</c:v>
                </c:pt>
              </c:strCache>
            </c:strRef>
          </c:cat>
          <c:val>
            <c:numRef>
              <c:f>'Gaz naturel'!$AH$10:$AH$21</c:f>
              <c:numCache>
                <c:formatCode>#,##0</c:formatCode>
                <c:ptCount val="12"/>
                <c:pt idx="0">
                  <c:v>50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14C-426D-981D-7AB417B6DF2E}"/>
            </c:ext>
          </c:extLst>
        </c:ser>
        <c:dLbls>
          <c:showLegendKey val="0"/>
          <c:showVal val="0"/>
          <c:showCatName val="0"/>
          <c:showSerName val="0"/>
          <c:showPercent val="0"/>
          <c:showBubbleSize val="0"/>
        </c:dLbls>
        <c:gapWidth val="150"/>
        <c:overlap val="100"/>
        <c:axId val="132682880"/>
        <c:axId val="132684416"/>
      </c:barChart>
      <c:catAx>
        <c:axId val="132682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32684416"/>
        <c:crosses val="autoZero"/>
        <c:auto val="1"/>
        <c:lblAlgn val="ctr"/>
        <c:lblOffset val="100"/>
        <c:tickLblSkip val="1"/>
        <c:tickMarkSkip val="1"/>
        <c:noMultiLvlLbl val="0"/>
      </c:catAx>
      <c:valAx>
        <c:axId val="132684416"/>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Consommation mensuelle de gaz [kWh]</a:t>
                </a:r>
              </a:p>
            </c:rich>
          </c:tx>
          <c:layout>
            <c:manualLayout>
              <c:xMode val="edge"/>
              <c:yMode val="edge"/>
              <c:x val="2.8089887640449437E-2"/>
              <c:y val="0.2175147174399810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32682880"/>
        <c:crosses val="autoZero"/>
        <c:crossBetween val="between"/>
      </c:valAx>
      <c:spPr>
        <a:noFill/>
        <a:ln w="12700">
          <a:solidFill>
            <a:srgbClr val="808080"/>
          </a:solidFill>
          <a:prstDash val="solid"/>
        </a:ln>
      </c:spPr>
    </c:plotArea>
    <c:legend>
      <c:legendPos val="r"/>
      <c:layout>
        <c:manualLayout>
          <c:xMode val="edge"/>
          <c:yMode val="edge"/>
          <c:x val="0.26462841341916338"/>
          <c:y val="0.92361044939443326"/>
          <c:w val="0.63306134259943503"/>
          <c:h val="6.1137334711688258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AT"/>
    </a:p>
  </c:txPr>
  <c:printSettings>
    <c:headerFooter alignWithMargins="0"/>
    <c:pageMargins b="0.98425196850393704" l="0.35433070866141736" r="0.35433070866141736" t="0.98425196850393704" header="0.51181102362204722" footer="0.51181102362204722"/>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Coût du gaz naturel</a:t>
            </a:r>
          </a:p>
        </c:rich>
      </c:tx>
      <c:layout>
        <c:manualLayout>
          <c:xMode val="edge"/>
          <c:yMode val="edge"/>
          <c:x val="0.37757048593224912"/>
          <c:y val="3.39943342776204E-2"/>
        </c:manualLayout>
      </c:layout>
      <c:overlay val="0"/>
      <c:spPr>
        <a:noFill/>
        <a:ln w="25400">
          <a:noFill/>
        </a:ln>
      </c:spPr>
    </c:title>
    <c:autoTitleDeleted val="0"/>
    <c:plotArea>
      <c:layout>
        <c:manualLayout>
          <c:layoutTarget val="inner"/>
          <c:xMode val="edge"/>
          <c:yMode val="edge"/>
          <c:x val="0.121495437988681"/>
          <c:y val="0.15580736543909349"/>
          <c:w val="0.85233722650520816"/>
          <c:h val="0.65439093484419264"/>
        </c:manualLayout>
      </c:layout>
      <c:barChart>
        <c:barDir val="col"/>
        <c:grouping val="stacked"/>
        <c:varyColors val="0"/>
        <c:ser>
          <c:idx val="0"/>
          <c:order val="0"/>
          <c:tx>
            <c:strRef>
              <c:f>'Gaz naturel'!$AG$8</c:f>
              <c:strCache>
                <c:ptCount val="1"/>
                <c:pt idx="0">
                  <c:v>Unités</c:v>
                </c:pt>
              </c:strCache>
            </c:strRef>
          </c:tx>
          <c:spPr>
            <a:solidFill>
              <a:srgbClr val="3366FF"/>
            </a:solidFill>
            <a:ln w="12700">
              <a:solidFill>
                <a:srgbClr val="008080"/>
              </a:solidFill>
              <a:prstDash val="solid"/>
            </a:ln>
          </c:spPr>
          <c:invertIfNegative val="0"/>
          <c:cat>
            <c:strRef>
              <c:f>'Gaz naturel'!$B$10:$B$21</c:f>
              <c:strCache>
                <c:ptCount val="12"/>
                <c:pt idx="0">
                  <c:v>Janv.</c:v>
                </c:pt>
                <c:pt idx="1">
                  <c:v>Février</c:v>
                </c:pt>
                <c:pt idx="2">
                  <c:v>Mar</c:v>
                </c:pt>
                <c:pt idx="3">
                  <c:v>Avr.</c:v>
                </c:pt>
                <c:pt idx="4">
                  <c:v>Mai</c:v>
                </c:pt>
                <c:pt idx="5">
                  <c:v>Juin</c:v>
                </c:pt>
                <c:pt idx="6">
                  <c:v>Juil.</c:v>
                </c:pt>
                <c:pt idx="7">
                  <c:v>Août</c:v>
                </c:pt>
                <c:pt idx="8">
                  <c:v>Sept.</c:v>
                </c:pt>
                <c:pt idx="9">
                  <c:v>Oct.</c:v>
                </c:pt>
                <c:pt idx="10">
                  <c:v>Nov</c:v>
                </c:pt>
                <c:pt idx="11">
                  <c:v>Déc.</c:v>
                </c:pt>
              </c:strCache>
            </c:strRef>
          </c:cat>
          <c:val>
            <c:numRef>
              <c:f>'Gaz naturel'!$AG$10:$AG$21</c:f>
              <c:numCache>
                <c:formatCode>#,##0</c:formatCode>
                <c:ptCount val="12"/>
                <c:pt idx="0">
                  <c:v>30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B5F-4A00-A8EE-E8A8F9622678}"/>
            </c:ext>
          </c:extLst>
        </c:ser>
        <c:ser>
          <c:idx val="2"/>
          <c:order val="1"/>
          <c:tx>
            <c:strRef>
              <c:f>'Gaz naturel'!$AF$8</c:f>
              <c:strCache>
                <c:ptCount val="1"/>
                <c:pt idx="0">
                  <c:v>Charge permanente</c:v>
                </c:pt>
              </c:strCache>
            </c:strRef>
          </c:tx>
          <c:spPr>
            <a:solidFill>
              <a:srgbClr val="FF9900"/>
            </a:solidFill>
            <a:ln w="12700">
              <a:solidFill>
                <a:srgbClr val="FF9900"/>
              </a:solidFill>
              <a:prstDash val="solid"/>
            </a:ln>
          </c:spPr>
          <c:invertIfNegative val="0"/>
          <c:cat>
            <c:strRef>
              <c:f>'Gaz naturel'!$B$10:$B$21</c:f>
              <c:strCache>
                <c:ptCount val="12"/>
                <c:pt idx="0">
                  <c:v>Janv.</c:v>
                </c:pt>
                <c:pt idx="1">
                  <c:v>Février</c:v>
                </c:pt>
                <c:pt idx="2">
                  <c:v>Mar</c:v>
                </c:pt>
                <c:pt idx="3">
                  <c:v>Avr.</c:v>
                </c:pt>
                <c:pt idx="4">
                  <c:v>Mai</c:v>
                </c:pt>
                <c:pt idx="5">
                  <c:v>Juin</c:v>
                </c:pt>
                <c:pt idx="6">
                  <c:v>Juil.</c:v>
                </c:pt>
                <c:pt idx="7">
                  <c:v>Août</c:v>
                </c:pt>
                <c:pt idx="8">
                  <c:v>Sept.</c:v>
                </c:pt>
                <c:pt idx="9">
                  <c:v>Oct.</c:v>
                </c:pt>
                <c:pt idx="10">
                  <c:v>Nov</c:v>
                </c:pt>
                <c:pt idx="11">
                  <c:v>Déc.</c:v>
                </c:pt>
              </c:strCache>
            </c:strRef>
          </c:cat>
          <c:val>
            <c:numRef>
              <c:f>'Gaz naturel'!$AF$10:$AF$21</c:f>
              <c:numCache>
                <c:formatCode>#,##0</c:formatCode>
                <c:ptCount val="12"/>
                <c:pt idx="0">
                  <c:v>20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B5F-4A00-A8EE-E8A8F9622678}"/>
            </c:ext>
          </c:extLst>
        </c:ser>
        <c:dLbls>
          <c:showLegendKey val="0"/>
          <c:showVal val="0"/>
          <c:showCatName val="0"/>
          <c:showSerName val="0"/>
          <c:showPercent val="0"/>
          <c:showBubbleSize val="0"/>
        </c:dLbls>
        <c:gapWidth val="150"/>
        <c:overlap val="100"/>
        <c:axId val="132727552"/>
        <c:axId val="132729088"/>
      </c:barChart>
      <c:catAx>
        <c:axId val="132727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32729088"/>
        <c:crosses val="autoZero"/>
        <c:auto val="1"/>
        <c:lblAlgn val="ctr"/>
        <c:lblOffset val="100"/>
        <c:tickLblSkip val="1"/>
        <c:tickMarkSkip val="1"/>
        <c:noMultiLvlLbl val="0"/>
      </c:catAx>
      <c:valAx>
        <c:axId val="132729088"/>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Taxe mensuelle sur le gaz (TVA nette)</a:t>
                </a:r>
              </a:p>
            </c:rich>
          </c:tx>
          <c:layout>
            <c:manualLayout>
              <c:xMode val="edge"/>
              <c:yMode val="edge"/>
              <c:x val="2.8037383177570093E-2"/>
              <c:y val="0.2379603399433427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32727552"/>
        <c:crosses val="autoZero"/>
        <c:crossBetween val="between"/>
      </c:valAx>
      <c:spPr>
        <a:noFill/>
        <a:ln w="12700">
          <a:solidFill>
            <a:srgbClr val="808080"/>
          </a:solidFill>
          <a:prstDash val="solid"/>
        </a:ln>
      </c:spPr>
    </c:plotArea>
    <c:legend>
      <c:legendPos val="b"/>
      <c:layout>
        <c:manualLayout>
          <c:xMode val="edge"/>
          <c:yMode val="edge"/>
          <c:x val="0.25694267822022104"/>
          <c:y val="0.92125449195491937"/>
          <c:w val="0.63213738448497558"/>
          <c:h val="6.1271082600327181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fr-FR"/>
              <a:t>Consommation réelle de gaz naturel par rapport à la consommation cible</a:t>
            </a:r>
          </a:p>
        </c:rich>
      </c:tx>
      <c:layout>
        <c:manualLayout>
          <c:xMode val="edge"/>
          <c:yMode val="edge"/>
          <c:x val="0.21973968337756661"/>
          <c:y val="3.39943342776204E-2"/>
        </c:manualLayout>
      </c:layout>
      <c:overlay val="0"/>
      <c:spPr>
        <a:noFill/>
        <a:ln w="25400">
          <a:noFill/>
        </a:ln>
      </c:spPr>
    </c:title>
    <c:autoTitleDeleted val="0"/>
    <c:plotArea>
      <c:layout>
        <c:manualLayout>
          <c:layoutTarget val="inner"/>
          <c:xMode val="edge"/>
          <c:yMode val="edge"/>
          <c:x val="0.18169166383475782"/>
          <c:y val="0.17287198305092311"/>
          <c:w val="0.7790938545234416"/>
          <c:h val="0.61708733190329523"/>
        </c:manualLayout>
      </c:layout>
      <c:scatterChart>
        <c:scatterStyle val="lineMarker"/>
        <c:varyColors val="0"/>
        <c:ser>
          <c:idx val="0"/>
          <c:order val="0"/>
          <c:tx>
            <c:strRef>
              <c:f>'Gaz naturel'!$AM$10</c:f>
              <c:strCache>
                <c:ptCount val="1"/>
                <c:pt idx="0">
                  <c:v>Réel (cumulatif)</c:v>
                </c:pt>
              </c:strCache>
            </c:strRef>
          </c:tx>
          <c:spPr>
            <a:ln w="25400">
              <a:solidFill>
                <a:srgbClr val="008080"/>
              </a:solidFill>
              <a:prstDash val="solid"/>
            </a:ln>
          </c:spPr>
          <c:marker>
            <c:symbol val="none"/>
          </c:marker>
          <c:xVal>
            <c:numRef>
              <c:f>'Gaz naturel'!$AN$9:$BL$9</c:f>
              <c:numCache>
                <c:formatCode>#,##0</c:formatCode>
                <c:ptCount val="25"/>
                <c:pt idx="0">
                  <c:v>1</c:v>
                </c:pt>
                <c:pt idx="1">
                  <c:v>1</c:v>
                </c:pt>
                <c:pt idx="2">
                  <c:v>2</c:v>
                </c:pt>
                <c:pt idx="3">
                  <c:v>2</c:v>
                </c:pt>
                <c:pt idx="4">
                  <c:v>3</c:v>
                </c:pt>
                <c:pt idx="5">
                  <c:v>3</c:v>
                </c:pt>
                <c:pt idx="6">
                  <c:v>4</c:v>
                </c:pt>
                <c:pt idx="7">
                  <c:v>4</c:v>
                </c:pt>
                <c:pt idx="8">
                  <c:v>5</c:v>
                </c:pt>
                <c:pt idx="9">
                  <c:v>5</c:v>
                </c:pt>
                <c:pt idx="10">
                  <c:v>6</c:v>
                </c:pt>
                <c:pt idx="11">
                  <c:v>6</c:v>
                </c:pt>
                <c:pt idx="12">
                  <c:v>7</c:v>
                </c:pt>
                <c:pt idx="13">
                  <c:v>7</c:v>
                </c:pt>
                <c:pt idx="14">
                  <c:v>8</c:v>
                </c:pt>
                <c:pt idx="15">
                  <c:v>8</c:v>
                </c:pt>
                <c:pt idx="16">
                  <c:v>9</c:v>
                </c:pt>
                <c:pt idx="17">
                  <c:v>9</c:v>
                </c:pt>
                <c:pt idx="18">
                  <c:v>10</c:v>
                </c:pt>
                <c:pt idx="19">
                  <c:v>10</c:v>
                </c:pt>
                <c:pt idx="20">
                  <c:v>11</c:v>
                </c:pt>
                <c:pt idx="21">
                  <c:v>11</c:v>
                </c:pt>
                <c:pt idx="22">
                  <c:v>12</c:v>
                </c:pt>
                <c:pt idx="23">
                  <c:v>12</c:v>
                </c:pt>
                <c:pt idx="24">
                  <c:v>13</c:v>
                </c:pt>
              </c:numCache>
            </c:numRef>
          </c:xVal>
          <c:yVal>
            <c:numRef>
              <c:f>'Gaz naturel'!$AN$10:$BL$10</c:f>
              <c:numCache>
                <c:formatCode>#,##0</c:formatCode>
                <c:ptCount val="25"/>
                <c:pt idx="0">
                  <c:v>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numCache>
            </c:numRef>
          </c:yVal>
          <c:smooth val="0"/>
          <c:extLst>
            <c:ext xmlns:c16="http://schemas.microsoft.com/office/drawing/2014/chart" uri="{C3380CC4-5D6E-409C-BE32-E72D297353CC}">
              <c16:uniqueId val="{00000000-2D13-4136-B4FF-70157F150BE8}"/>
            </c:ext>
          </c:extLst>
        </c:ser>
        <c:ser>
          <c:idx val="1"/>
          <c:order val="1"/>
          <c:tx>
            <c:strRef>
              <c:f>'Gaz naturel'!$AM$11</c:f>
              <c:strCache>
                <c:ptCount val="1"/>
                <c:pt idx="0">
                  <c:v>Objectif (cumulatif)</c:v>
                </c:pt>
              </c:strCache>
            </c:strRef>
          </c:tx>
          <c:spPr>
            <a:ln w="25400">
              <a:solidFill>
                <a:srgbClr val="993366"/>
              </a:solidFill>
              <a:prstDash val="sysDash"/>
            </a:ln>
          </c:spPr>
          <c:marker>
            <c:symbol val="none"/>
          </c:marker>
          <c:xVal>
            <c:numRef>
              <c:f>'Gaz naturel'!$AN$9:$BL$9</c:f>
              <c:numCache>
                <c:formatCode>#,##0</c:formatCode>
                <c:ptCount val="25"/>
                <c:pt idx="0">
                  <c:v>1</c:v>
                </c:pt>
                <c:pt idx="1">
                  <c:v>1</c:v>
                </c:pt>
                <c:pt idx="2">
                  <c:v>2</c:v>
                </c:pt>
                <c:pt idx="3">
                  <c:v>2</c:v>
                </c:pt>
                <c:pt idx="4">
                  <c:v>3</c:v>
                </c:pt>
                <c:pt idx="5">
                  <c:v>3</c:v>
                </c:pt>
                <c:pt idx="6">
                  <c:v>4</c:v>
                </c:pt>
                <c:pt idx="7">
                  <c:v>4</c:v>
                </c:pt>
                <c:pt idx="8">
                  <c:v>5</c:v>
                </c:pt>
                <c:pt idx="9">
                  <c:v>5</c:v>
                </c:pt>
                <c:pt idx="10">
                  <c:v>6</c:v>
                </c:pt>
                <c:pt idx="11">
                  <c:v>6</c:v>
                </c:pt>
                <c:pt idx="12">
                  <c:v>7</c:v>
                </c:pt>
                <c:pt idx="13">
                  <c:v>7</c:v>
                </c:pt>
                <c:pt idx="14">
                  <c:v>8</c:v>
                </c:pt>
                <c:pt idx="15">
                  <c:v>8</c:v>
                </c:pt>
                <c:pt idx="16">
                  <c:v>9</c:v>
                </c:pt>
                <c:pt idx="17">
                  <c:v>9</c:v>
                </c:pt>
                <c:pt idx="18">
                  <c:v>10</c:v>
                </c:pt>
                <c:pt idx="19">
                  <c:v>10</c:v>
                </c:pt>
                <c:pt idx="20">
                  <c:v>11</c:v>
                </c:pt>
                <c:pt idx="21">
                  <c:v>11</c:v>
                </c:pt>
                <c:pt idx="22">
                  <c:v>12</c:v>
                </c:pt>
                <c:pt idx="23">
                  <c:v>12</c:v>
                </c:pt>
                <c:pt idx="24">
                  <c:v>13</c:v>
                </c:pt>
              </c:numCache>
            </c:numRef>
          </c:xVal>
          <c:yVal>
            <c:numRef>
              <c:f>'Gaz naturel'!$AN$11:$BL$11</c:f>
              <c:numCache>
                <c:formatCode>#,##0</c:formatCode>
                <c:ptCount val="25"/>
                <c:pt idx="0">
                  <c:v>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Cache>
            </c:numRef>
          </c:yVal>
          <c:smooth val="0"/>
          <c:extLst>
            <c:ext xmlns:c16="http://schemas.microsoft.com/office/drawing/2014/chart" uri="{C3380CC4-5D6E-409C-BE32-E72D297353CC}">
              <c16:uniqueId val="{00000001-2D13-4136-B4FF-70157F150BE8}"/>
            </c:ext>
          </c:extLst>
        </c:ser>
        <c:dLbls>
          <c:showLegendKey val="0"/>
          <c:showVal val="0"/>
          <c:showCatName val="0"/>
          <c:showSerName val="0"/>
          <c:showPercent val="0"/>
          <c:showBubbleSize val="0"/>
        </c:dLbls>
        <c:axId val="132763648"/>
        <c:axId val="132765568"/>
      </c:scatterChart>
      <c:valAx>
        <c:axId val="132763648"/>
        <c:scaling>
          <c:orientation val="minMax"/>
          <c:max val="13"/>
          <c:min val="0"/>
        </c:scaling>
        <c:delete val="0"/>
        <c:axPos val="b"/>
        <c:title>
          <c:tx>
            <c:rich>
              <a:bodyPr/>
              <a:lstStyle/>
              <a:p>
                <a:pPr>
                  <a:defRPr sz="875" b="1" i="0" u="none" strike="noStrike" baseline="0">
                    <a:solidFill>
                      <a:srgbClr val="000000"/>
                    </a:solidFill>
                    <a:latin typeface="Arial"/>
                    <a:ea typeface="Arial"/>
                    <a:cs typeface="Arial"/>
                  </a:defRPr>
                </a:pPr>
                <a:r>
                  <a:rPr lang="fr-FR"/>
                  <a:t>Mois</a:t>
                </a:r>
              </a:p>
            </c:rich>
          </c:tx>
          <c:layout>
            <c:manualLayout>
              <c:xMode val="edge"/>
              <c:yMode val="edge"/>
              <c:x val="0.53817602408637466"/>
              <c:y val="0.85552407932011332"/>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32765568"/>
        <c:crosses val="autoZero"/>
        <c:crossBetween val="midCat"/>
        <c:majorUnit val="2"/>
      </c:valAx>
      <c:valAx>
        <c:axId val="132765568"/>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fr-FR"/>
                  <a:t>Consommation cumulée de gaz [kWh]</a:t>
                </a:r>
              </a:p>
            </c:rich>
          </c:tx>
          <c:layout>
            <c:manualLayout>
              <c:xMode val="edge"/>
              <c:yMode val="edge"/>
              <c:x val="2.6070763500931099E-2"/>
              <c:y val="0.2294617563739376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32763648"/>
        <c:crosses val="autoZero"/>
        <c:crossBetween val="midCat"/>
      </c:valAx>
      <c:spPr>
        <a:noFill/>
        <a:ln w="12700">
          <a:solidFill>
            <a:srgbClr val="808080"/>
          </a:solidFill>
          <a:prstDash val="solid"/>
        </a:ln>
      </c:spPr>
    </c:plotArea>
    <c:legend>
      <c:legendPos val="r"/>
      <c:layout>
        <c:manualLayout>
          <c:xMode val="edge"/>
          <c:yMode val="edge"/>
          <c:x val="0.27035719578611966"/>
          <c:y val="0.92563099785494285"/>
          <c:w val="0.63228699014495726"/>
          <c:h val="6.345933555033886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Consommation de gaz naturel ICP</a:t>
            </a:r>
          </a:p>
        </c:rich>
      </c:tx>
      <c:layout>
        <c:manualLayout>
          <c:xMode val="edge"/>
          <c:yMode val="edge"/>
          <c:x val="0.3038679833529096"/>
          <c:y val="3.2019704433497539E-2"/>
        </c:manualLayout>
      </c:layout>
      <c:overlay val="0"/>
      <c:spPr>
        <a:noFill/>
        <a:ln w="25400">
          <a:noFill/>
        </a:ln>
      </c:spPr>
    </c:title>
    <c:autoTitleDeleted val="0"/>
    <c:plotArea>
      <c:layout>
        <c:manualLayout>
          <c:layoutTarget val="inner"/>
          <c:xMode val="edge"/>
          <c:yMode val="edge"/>
          <c:x val="0.11049743629401958"/>
          <c:y val="0.1330050860686938"/>
          <c:w val="0.86372162703158639"/>
          <c:h val="0.70197128758477279"/>
        </c:manualLayout>
      </c:layout>
      <c:barChart>
        <c:barDir val="col"/>
        <c:grouping val="clustered"/>
        <c:varyColors val="0"/>
        <c:ser>
          <c:idx val="0"/>
          <c:order val="0"/>
          <c:tx>
            <c:strRef>
              <c:f>ICP!$Q$21</c:f>
              <c:strCache>
                <c:ptCount val="1"/>
                <c:pt idx="0">
                  <c:v>[kWh/]</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ICP!$Q$22:$Q$33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D25-420B-9C63-16817217CC58}"/>
            </c:ext>
          </c:extLst>
        </c:ser>
        <c:dLbls>
          <c:showLegendKey val="0"/>
          <c:showVal val="0"/>
          <c:showCatName val="0"/>
          <c:showSerName val="0"/>
          <c:showPercent val="0"/>
          <c:showBubbleSize val="0"/>
        </c:dLbls>
        <c:gapWidth val="150"/>
        <c:axId val="132803200"/>
        <c:axId val="132804992"/>
      </c:barChart>
      <c:catAx>
        <c:axId val="13280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32804992"/>
        <c:crosses val="autoZero"/>
        <c:auto val="1"/>
        <c:lblAlgn val="ctr"/>
        <c:lblOffset val="100"/>
        <c:tickLblSkip val="1"/>
        <c:tickMarkSkip val="1"/>
        <c:noMultiLvlLbl val="0"/>
      </c:catAx>
      <c:valAx>
        <c:axId val="132804992"/>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1.841620626151013E-2"/>
              <c:y val="0.4482763792456976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32803200"/>
        <c:crosses val="autoZero"/>
        <c:crossBetween val="between"/>
      </c:valAx>
      <c:spPr>
        <a:noFill/>
        <a:ln w="12700">
          <a:solidFill>
            <a:srgbClr val="808080"/>
          </a:solidFill>
          <a:prstDash val="solid"/>
        </a:ln>
      </c:spPr>
    </c:plotArea>
    <c:legend>
      <c:legendPos val="b"/>
      <c:layout>
        <c:manualLayout>
          <c:xMode val="edge"/>
          <c:yMode val="edge"/>
          <c:x val="0.21265025320251366"/>
          <c:y val="0.91622090468886885"/>
          <c:w val="0.7212866696463639"/>
          <c:h val="7.428818146125963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Coût du gaz naturel ICP</a:t>
            </a:r>
          </a:p>
        </c:rich>
      </c:tx>
      <c:layout>
        <c:manualLayout>
          <c:xMode val="edge"/>
          <c:yMode val="edge"/>
          <c:x val="0.36197478971435698"/>
          <c:y val="3.1862745098039214E-2"/>
        </c:manualLayout>
      </c:layout>
      <c:overlay val="0"/>
      <c:spPr>
        <a:noFill/>
        <a:ln w="25400">
          <a:noFill/>
        </a:ln>
      </c:spPr>
    </c:title>
    <c:autoTitleDeleted val="0"/>
    <c:plotArea>
      <c:layout>
        <c:manualLayout>
          <c:layoutTarget val="inner"/>
          <c:xMode val="edge"/>
          <c:yMode val="edge"/>
          <c:x val="9.8720380627624962E-2"/>
          <c:y val="0.13235325796869726"/>
          <c:w val="0.8756863392709695"/>
          <c:h val="0.70343305624103913"/>
        </c:manualLayout>
      </c:layout>
      <c:barChart>
        <c:barDir val="col"/>
        <c:grouping val="clustered"/>
        <c:varyColors val="0"/>
        <c:ser>
          <c:idx val="0"/>
          <c:order val="0"/>
          <c:tx>
            <c:strRef>
              <c:f>ICP!$AC$21</c:f>
              <c:strCache>
                <c:ptCount val="1"/>
                <c:pt idx="0">
                  <c:v>#REF!</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ICP!$AC$22:$AC$33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B6F-44E6-9797-B5F36291BA44}"/>
            </c:ext>
          </c:extLst>
        </c:ser>
        <c:dLbls>
          <c:showLegendKey val="0"/>
          <c:showVal val="0"/>
          <c:showCatName val="0"/>
          <c:showSerName val="0"/>
          <c:showPercent val="0"/>
          <c:showBubbleSize val="0"/>
        </c:dLbls>
        <c:gapWidth val="150"/>
        <c:axId val="143656064"/>
        <c:axId val="143657600"/>
      </c:barChart>
      <c:catAx>
        <c:axId val="143656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43657600"/>
        <c:crosses val="autoZero"/>
        <c:auto val="1"/>
        <c:lblAlgn val="ctr"/>
        <c:lblOffset val="100"/>
        <c:tickLblSkip val="1"/>
        <c:tickMarkSkip val="1"/>
        <c:noMultiLvlLbl val="0"/>
      </c:catAx>
      <c:valAx>
        <c:axId val="143657600"/>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1.8281535648994516E-2"/>
              <c:y val="0.4485304410478101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43656064"/>
        <c:crosses val="autoZero"/>
        <c:crossBetween val="between"/>
      </c:valAx>
      <c:spPr>
        <a:noFill/>
        <a:ln w="12700">
          <a:solidFill>
            <a:srgbClr val="808080"/>
          </a:solidFill>
          <a:prstDash val="solid"/>
        </a:ln>
      </c:spPr>
    </c:plotArea>
    <c:legend>
      <c:legendPos val="b"/>
      <c:layout>
        <c:manualLayout>
          <c:xMode val="edge"/>
          <c:yMode val="edge"/>
          <c:x val="0.20542751388678446"/>
          <c:y val="0.92237711337175554"/>
          <c:w val="0.71614313868865154"/>
          <c:h val="6.818393445869239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Livraisons de GPL (~Consommation)</a:t>
            </a:r>
          </a:p>
        </c:rich>
      </c:tx>
      <c:layout>
        <c:manualLayout>
          <c:xMode val="edge"/>
          <c:yMode val="edge"/>
          <c:x val="0.27345372247630723"/>
          <c:y val="3.3802816901408447E-2"/>
        </c:manualLayout>
      </c:layout>
      <c:overlay val="0"/>
      <c:spPr>
        <a:noFill/>
        <a:ln w="25400">
          <a:noFill/>
        </a:ln>
      </c:spPr>
    </c:title>
    <c:autoTitleDeleted val="0"/>
    <c:plotArea>
      <c:layout>
        <c:manualLayout>
          <c:layoutTarget val="inner"/>
          <c:xMode val="edge"/>
          <c:yMode val="edge"/>
          <c:x val="0.14642207865478063"/>
          <c:y val="0.15251041521082886"/>
          <c:w val="0.825571294542912"/>
          <c:h val="0.66668838649305173"/>
        </c:manualLayout>
      </c:layout>
      <c:barChart>
        <c:barDir val="col"/>
        <c:grouping val="stacked"/>
        <c:varyColors val="0"/>
        <c:ser>
          <c:idx val="2"/>
          <c:order val="0"/>
          <c:tx>
            <c:strRef>
              <c:f>GPL!$AT$8</c:f>
              <c:strCache>
                <c:ptCount val="1"/>
                <c:pt idx="0">
                  <c:v>Livraison 1</c:v>
                </c:pt>
              </c:strCache>
            </c:strRef>
          </c:tx>
          <c:spPr>
            <a:solidFill>
              <a:srgbClr val="3366FF"/>
            </a:solidFill>
            <a:ln w="12700">
              <a:solidFill>
                <a:srgbClr val="008080"/>
              </a:solidFill>
              <a:prstDash val="solid"/>
            </a:ln>
          </c:spPr>
          <c:invertIfNegative val="0"/>
          <c:cat>
            <c:strRef>
              <c:f>GPL!$B$10:$B$21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GPL!$AT$10:$AT$21</c:f>
              <c:numCache>
                <c:formatCode>#,##0</c:formatCode>
                <c:ptCount val="12"/>
                <c:pt idx="0">
                  <c:v>100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937-4B98-AA1C-6B973FA86189}"/>
            </c:ext>
          </c:extLst>
        </c:ser>
        <c:ser>
          <c:idx val="0"/>
          <c:order val="1"/>
          <c:tx>
            <c:strRef>
              <c:f>GPL!$AU$8</c:f>
              <c:strCache>
                <c:ptCount val="1"/>
                <c:pt idx="0">
                  <c:v>Livraison 2</c:v>
                </c:pt>
              </c:strCache>
            </c:strRef>
          </c:tx>
          <c:spPr>
            <a:solidFill>
              <a:srgbClr val="993366"/>
            </a:solidFill>
            <a:ln w="12700">
              <a:solidFill>
                <a:srgbClr val="993366"/>
              </a:solidFill>
              <a:prstDash val="solid"/>
            </a:ln>
          </c:spPr>
          <c:invertIfNegative val="0"/>
          <c:cat>
            <c:strRef>
              <c:f>GPL!$B$10:$B$21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GPL!$AU$10:$AU$21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937-4B98-AA1C-6B973FA86189}"/>
            </c:ext>
          </c:extLst>
        </c:ser>
        <c:ser>
          <c:idx val="1"/>
          <c:order val="2"/>
          <c:tx>
            <c:strRef>
              <c:f>GPL!$AV$8</c:f>
              <c:strCache>
                <c:ptCount val="1"/>
                <c:pt idx="0">
                  <c:v>Livraison 3</c:v>
                </c:pt>
              </c:strCache>
            </c:strRef>
          </c:tx>
          <c:spPr>
            <a:solidFill>
              <a:srgbClr val="FF9900"/>
            </a:solidFill>
            <a:ln w="12700">
              <a:solidFill>
                <a:srgbClr val="FF9900"/>
              </a:solidFill>
              <a:prstDash val="solid"/>
            </a:ln>
          </c:spPr>
          <c:invertIfNegative val="0"/>
          <c:cat>
            <c:strRef>
              <c:f>GPL!$B$10:$B$21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GPL!$AV$10:$AV$21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937-4B98-AA1C-6B973FA86189}"/>
            </c:ext>
          </c:extLst>
        </c:ser>
        <c:ser>
          <c:idx val="3"/>
          <c:order val="3"/>
          <c:tx>
            <c:strRef>
              <c:f>GPL!$AW$8</c:f>
              <c:strCache>
                <c:ptCount val="1"/>
                <c:pt idx="0">
                  <c:v>Livraison 4</c:v>
                </c:pt>
              </c:strCache>
            </c:strRef>
          </c:tx>
          <c:spPr>
            <a:solidFill>
              <a:srgbClr val="33CCCC"/>
            </a:solidFill>
            <a:ln w="12700">
              <a:solidFill>
                <a:srgbClr val="33CCCC"/>
              </a:solidFill>
              <a:prstDash val="solid"/>
            </a:ln>
          </c:spPr>
          <c:invertIfNegative val="0"/>
          <c:cat>
            <c:strRef>
              <c:f>GPL!$B$10:$B$21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GPL!$AW$10:$AW$21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5937-4B98-AA1C-6B973FA86189}"/>
            </c:ext>
          </c:extLst>
        </c:ser>
        <c:ser>
          <c:idx val="4"/>
          <c:order val="4"/>
          <c:tx>
            <c:strRef>
              <c:f>GPL!$AX$8</c:f>
              <c:strCache>
                <c:ptCount val="1"/>
                <c:pt idx="0">
                  <c:v>Livraison 5</c:v>
                </c:pt>
              </c:strCache>
            </c:strRef>
          </c:tx>
          <c:spPr>
            <a:solidFill>
              <a:srgbClr val="FFFF00"/>
            </a:solidFill>
            <a:ln w="12700">
              <a:solidFill>
                <a:srgbClr val="FFFF00"/>
              </a:solidFill>
              <a:prstDash val="solid"/>
            </a:ln>
          </c:spPr>
          <c:invertIfNegative val="0"/>
          <c:cat>
            <c:strRef>
              <c:f>GPL!$B$10:$B$21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GPL!$AX$10:$AX$21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937-4B98-AA1C-6B973FA86189}"/>
            </c:ext>
          </c:extLst>
        </c:ser>
        <c:dLbls>
          <c:showLegendKey val="0"/>
          <c:showVal val="0"/>
          <c:showCatName val="0"/>
          <c:showSerName val="0"/>
          <c:showPercent val="0"/>
          <c:showBubbleSize val="0"/>
        </c:dLbls>
        <c:gapWidth val="150"/>
        <c:overlap val="100"/>
        <c:axId val="145965824"/>
        <c:axId val="145967360"/>
      </c:barChart>
      <c:catAx>
        <c:axId val="145965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45967360"/>
        <c:crosses val="autoZero"/>
        <c:auto val="1"/>
        <c:lblAlgn val="ctr"/>
        <c:lblOffset val="100"/>
        <c:tickLblSkip val="1"/>
        <c:tickMarkSkip val="1"/>
        <c:noMultiLvlLbl val="0"/>
      </c:catAx>
      <c:valAx>
        <c:axId val="145967360"/>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Livraisons mensuelles de GPL [litres]</a:t>
                </a:r>
              </a:p>
            </c:rich>
          </c:tx>
          <c:layout>
            <c:manualLayout>
              <c:xMode val="edge"/>
              <c:yMode val="edge"/>
              <c:x val="3.3932135728542916E-2"/>
              <c:y val="0.2394369154559905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45965824"/>
        <c:crosses val="autoZero"/>
        <c:crossBetween val="between"/>
      </c:valAx>
      <c:spPr>
        <a:noFill/>
        <a:ln w="12700">
          <a:solidFill>
            <a:srgbClr val="808080"/>
          </a:solidFill>
          <a:prstDash val="solid"/>
        </a:ln>
      </c:spPr>
    </c:plotArea>
    <c:legend>
      <c:legendPos val="b"/>
      <c:layout>
        <c:manualLayout>
          <c:xMode val="edge"/>
          <c:yMode val="edge"/>
          <c:x val="0.2383252982359727"/>
          <c:y val="0.9259560923514607"/>
          <c:w val="0.67447617082468103"/>
          <c:h val="6.100416608433153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Coûts de GPL</a:t>
            </a:r>
          </a:p>
        </c:rich>
      </c:tx>
      <c:layout>
        <c:manualLayout>
          <c:xMode val="edge"/>
          <c:yMode val="edge"/>
          <c:x val="0.41967955812752317"/>
          <c:y val="3.3898305084745763E-2"/>
        </c:manualLayout>
      </c:layout>
      <c:overlay val="0"/>
      <c:spPr>
        <a:noFill/>
        <a:ln w="25400">
          <a:noFill/>
        </a:ln>
      </c:spPr>
    </c:title>
    <c:autoTitleDeleted val="0"/>
    <c:plotArea>
      <c:layout>
        <c:manualLayout>
          <c:layoutTarget val="inner"/>
          <c:xMode val="edge"/>
          <c:yMode val="edge"/>
          <c:x val="0.14734030024550723"/>
          <c:y val="0.1503316949935313"/>
          <c:w val="0.82447870137379575"/>
          <c:h val="0.66886710671034921"/>
        </c:manualLayout>
      </c:layout>
      <c:barChart>
        <c:barDir val="col"/>
        <c:grouping val="stacked"/>
        <c:varyColors val="0"/>
        <c:ser>
          <c:idx val="2"/>
          <c:order val="0"/>
          <c:tx>
            <c:strRef>
              <c:f>GPL!$AO$8</c:f>
              <c:strCache>
                <c:ptCount val="1"/>
                <c:pt idx="0">
                  <c:v>Livraison 1</c:v>
                </c:pt>
              </c:strCache>
            </c:strRef>
          </c:tx>
          <c:spPr>
            <a:solidFill>
              <a:srgbClr val="3366FF"/>
            </a:solidFill>
            <a:ln w="12700">
              <a:solidFill>
                <a:srgbClr val="008080"/>
              </a:solidFill>
              <a:prstDash val="solid"/>
            </a:ln>
          </c:spPr>
          <c:invertIfNegative val="0"/>
          <c:cat>
            <c:strRef>
              <c:f>GPL!$B$10:$B$21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GPL!$AO$10:$AO$21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5BE-4AE2-8A00-8C4469B66EC8}"/>
            </c:ext>
          </c:extLst>
        </c:ser>
        <c:ser>
          <c:idx val="0"/>
          <c:order val="1"/>
          <c:tx>
            <c:strRef>
              <c:f>GPL!$AP$8</c:f>
              <c:strCache>
                <c:ptCount val="1"/>
                <c:pt idx="0">
                  <c:v>Livraison 2</c:v>
                </c:pt>
              </c:strCache>
            </c:strRef>
          </c:tx>
          <c:spPr>
            <a:solidFill>
              <a:srgbClr val="993366"/>
            </a:solidFill>
            <a:ln w="12700">
              <a:solidFill>
                <a:srgbClr val="993366"/>
              </a:solidFill>
              <a:prstDash val="solid"/>
            </a:ln>
          </c:spPr>
          <c:invertIfNegative val="0"/>
          <c:val>
            <c:numRef>
              <c:f>GPL!$AP$10:$AP$21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5BE-4AE2-8A00-8C4469B66EC8}"/>
            </c:ext>
          </c:extLst>
        </c:ser>
        <c:ser>
          <c:idx val="1"/>
          <c:order val="2"/>
          <c:tx>
            <c:strRef>
              <c:f>GPL!$AQ$8</c:f>
              <c:strCache>
                <c:ptCount val="1"/>
                <c:pt idx="0">
                  <c:v>Livraison 3</c:v>
                </c:pt>
              </c:strCache>
            </c:strRef>
          </c:tx>
          <c:spPr>
            <a:solidFill>
              <a:srgbClr val="FF9900"/>
            </a:solidFill>
            <a:ln w="12700">
              <a:solidFill>
                <a:srgbClr val="FF9900"/>
              </a:solidFill>
              <a:prstDash val="solid"/>
            </a:ln>
          </c:spPr>
          <c:invertIfNegative val="0"/>
          <c:val>
            <c:numRef>
              <c:f>GPL!$AQ$10:$AQ$21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F5BE-4AE2-8A00-8C4469B66EC8}"/>
            </c:ext>
          </c:extLst>
        </c:ser>
        <c:ser>
          <c:idx val="3"/>
          <c:order val="3"/>
          <c:tx>
            <c:strRef>
              <c:f>GPL!$AR$8</c:f>
              <c:strCache>
                <c:ptCount val="1"/>
                <c:pt idx="0">
                  <c:v>Livraison 4</c:v>
                </c:pt>
              </c:strCache>
            </c:strRef>
          </c:tx>
          <c:spPr>
            <a:solidFill>
              <a:srgbClr val="33CCCC"/>
            </a:solidFill>
            <a:ln w="12700">
              <a:solidFill>
                <a:srgbClr val="33CCCC"/>
              </a:solidFill>
              <a:prstDash val="solid"/>
            </a:ln>
          </c:spPr>
          <c:invertIfNegative val="0"/>
          <c:val>
            <c:numRef>
              <c:f>GPL!$AR$10:$AR$21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F5BE-4AE2-8A00-8C4469B66EC8}"/>
            </c:ext>
          </c:extLst>
        </c:ser>
        <c:ser>
          <c:idx val="4"/>
          <c:order val="4"/>
          <c:tx>
            <c:strRef>
              <c:f>GPL!$AS$8</c:f>
              <c:strCache>
                <c:ptCount val="1"/>
                <c:pt idx="0">
                  <c:v>Livraison 5</c:v>
                </c:pt>
              </c:strCache>
            </c:strRef>
          </c:tx>
          <c:spPr>
            <a:solidFill>
              <a:srgbClr val="FFFF00"/>
            </a:solidFill>
            <a:ln w="12700">
              <a:solidFill>
                <a:srgbClr val="FFFF00"/>
              </a:solidFill>
              <a:prstDash val="solid"/>
            </a:ln>
          </c:spPr>
          <c:invertIfNegative val="0"/>
          <c:val>
            <c:numRef>
              <c:f>GPL!$AS$10:$AS$21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F5BE-4AE2-8A00-8C4469B66EC8}"/>
            </c:ext>
          </c:extLst>
        </c:ser>
        <c:dLbls>
          <c:showLegendKey val="0"/>
          <c:showVal val="0"/>
          <c:showCatName val="0"/>
          <c:showSerName val="0"/>
          <c:showPercent val="0"/>
          <c:showBubbleSize val="0"/>
        </c:dLbls>
        <c:gapWidth val="150"/>
        <c:overlap val="100"/>
        <c:axId val="146022400"/>
        <c:axId val="146023936"/>
      </c:barChart>
      <c:catAx>
        <c:axId val="146022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46023936"/>
        <c:crosses val="autoZero"/>
        <c:auto val="1"/>
        <c:lblAlgn val="ctr"/>
        <c:lblOffset val="100"/>
        <c:tickLblSkip val="1"/>
        <c:tickMarkSkip val="1"/>
        <c:noMultiLvlLbl val="0"/>
      </c:catAx>
      <c:valAx>
        <c:axId val="146023936"/>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Taxe mensuelle sur le GPL (TVA nette)</a:t>
                </a:r>
              </a:p>
            </c:rich>
          </c:tx>
          <c:layout>
            <c:manualLayout>
              <c:xMode val="edge"/>
              <c:yMode val="edge"/>
              <c:x val="3.4136546184738957E-2"/>
              <c:y val="0.2372887287394160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46022400"/>
        <c:crosses val="autoZero"/>
        <c:crossBetween val="between"/>
      </c:valAx>
      <c:spPr>
        <a:noFill/>
        <a:ln w="12700">
          <a:solidFill>
            <a:srgbClr val="808080"/>
          </a:solidFill>
          <a:prstDash val="solid"/>
        </a:ln>
      </c:spPr>
    </c:plotArea>
    <c:legend>
      <c:legendPos val="b"/>
      <c:layout>
        <c:manualLayout>
          <c:xMode val="edge"/>
          <c:yMode val="edge"/>
          <c:x val="0.22571280037609615"/>
          <c:y val="0.92377737213416322"/>
          <c:w val="0.67870585113090032"/>
          <c:h val="6.100416608433153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AT"/>
    </a:p>
  </c:txPr>
  <c:printSettings>
    <c:headerFooter alignWithMargins="0"/>
    <c:pageMargins b="0.98425196850393704" l="0.35433070866141736" r="0.35433070866141736" t="0.98425196850393704" header="0.51181102362204722" footer="0.51181102362204722"/>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Indicateur clé de performance de la consommation de GPL</a:t>
            </a:r>
          </a:p>
        </c:rich>
      </c:tx>
      <c:layout>
        <c:manualLayout>
          <c:xMode val="edge"/>
          <c:yMode val="edge"/>
          <c:x val="0.33735003004142555"/>
          <c:y val="3.1862745098039214E-2"/>
        </c:manualLayout>
      </c:layout>
      <c:overlay val="0"/>
      <c:spPr>
        <a:noFill/>
        <a:ln w="25400">
          <a:noFill/>
        </a:ln>
      </c:spPr>
    </c:title>
    <c:autoTitleDeleted val="0"/>
    <c:plotArea>
      <c:layout>
        <c:manualLayout>
          <c:layoutTarget val="inner"/>
          <c:xMode val="edge"/>
          <c:yMode val="edge"/>
          <c:x val="0.10843394757535528"/>
          <c:y val="0.13725523048605642"/>
          <c:w val="0.86345550847042163"/>
          <c:h val="0.69853108372368"/>
        </c:manualLayout>
      </c:layout>
      <c:barChart>
        <c:barDir val="col"/>
        <c:grouping val="clustered"/>
        <c:varyColors val="0"/>
        <c:ser>
          <c:idx val="0"/>
          <c:order val="0"/>
          <c:tx>
            <c:strRef>
              <c:f>ICP!$R$21</c:f>
              <c:strCache>
                <c:ptCount val="1"/>
                <c:pt idx="0">
                  <c:v>[kWh/]</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ICP!$R$22:$R$33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C1F-4E73-86C3-DC21369AF19E}"/>
            </c:ext>
          </c:extLst>
        </c:ser>
        <c:dLbls>
          <c:showLegendKey val="0"/>
          <c:showVal val="0"/>
          <c:showCatName val="0"/>
          <c:showSerName val="0"/>
          <c:showPercent val="0"/>
          <c:showBubbleSize val="0"/>
        </c:dLbls>
        <c:gapWidth val="150"/>
        <c:axId val="146049664"/>
        <c:axId val="160235904"/>
      </c:barChart>
      <c:catAx>
        <c:axId val="14604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0235904"/>
        <c:crosses val="autoZero"/>
        <c:auto val="1"/>
        <c:lblAlgn val="ctr"/>
        <c:lblOffset val="100"/>
        <c:tickLblSkip val="1"/>
        <c:tickMarkSkip val="1"/>
        <c:noMultiLvlLbl val="0"/>
      </c:catAx>
      <c:valAx>
        <c:axId val="160235904"/>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2.0080321285140562E-2"/>
              <c:y val="0.45098142143996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46049664"/>
        <c:crosses val="autoZero"/>
        <c:crossBetween val="between"/>
      </c:valAx>
      <c:spPr>
        <a:noFill/>
        <a:ln w="12700">
          <a:solidFill>
            <a:srgbClr val="808080"/>
          </a:solidFill>
          <a:prstDash val="solid"/>
        </a:ln>
      </c:spPr>
    </c:plotArea>
    <c:legend>
      <c:legendPos val="b"/>
      <c:layout>
        <c:manualLayout>
          <c:xMode val="edge"/>
          <c:yMode val="edge"/>
          <c:x val="0.16301480027162502"/>
          <c:y val="0.92237711337175554"/>
          <c:w val="0.78685990131111316"/>
          <c:h val="6.8183934458692391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Coût du GPL GPL</a:t>
            </a:r>
          </a:p>
        </c:rich>
      </c:tx>
      <c:layout>
        <c:manualLayout>
          <c:xMode val="edge"/>
          <c:yMode val="edge"/>
          <c:x val="0.40040241448692154"/>
          <c:y val="3.1862745098039214E-2"/>
        </c:manualLayout>
      </c:layout>
      <c:overlay val="0"/>
      <c:spPr>
        <a:noFill/>
        <a:ln w="25400">
          <a:noFill/>
        </a:ln>
      </c:spPr>
    </c:title>
    <c:autoTitleDeleted val="0"/>
    <c:plotArea>
      <c:layout>
        <c:manualLayout>
          <c:layoutTarget val="inner"/>
          <c:xMode val="edge"/>
          <c:yMode val="edge"/>
          <c:x val="0.10865191146881288"/>
          <c:y val="0.13235325796869726"/>
          <c:w val="0.86317907444668007"/>
          <c:h val="0.70343305624103913"/>
        </c:manualLayout>
      </c:layout>
      <c:barChart>
        <c:barDir val="col"/>
        <c:grouping val="clustered"/>
        <c:varyColors val="0"/>
        <c:ser>
          <c:idx val="0"/>
          <c:order val="0"/>
          <c:tx>
            <c:strRef>
              <c:f>ICP!$AD$21</c:f>
              <c:strCache>
                <c:ptCount val="1"/>
                <c:pt idx="0">
                  <c:v>#REF!</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ICP!$AD$22:$AD$33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964-4184-8BD8-B72B9E7BB2E4}"/>
            </c:ext>
          </c:extLst>
        </c:ser>
        <c:dLbls>
          <c:showLegendKey val="0"/>
          <c:showVal val="0"/>
          <c:showCatName val="0"/>
          <c:showSerName val="0"/>
          <c:showPercent val="0"/>
          <c:showBubbleSize val="0"/>
        </c:dLbls>
        <c:gapWidth val="150"/>
        <c:axId val="160261248"/>
        <c:axId val="160262784"/>
      </c:barChart>
      <c:catAx>
        <c:axId val="160261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0262784"/>
        <c:crosses val="autoZero"/>
        <c:auto val="1"/>
        <c:lblAlgn val="ctr"/>
        <c:lblOffset val="100"/>
        <c:tickLblSkip val="1"/>
        <c:tickMarkSkip val="1"/>
        <c:noMultiLvlLbl val="0"/>
      </c:catAx>
      <c:valAx>
        <c:axId val="160262784"/>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2.0120724346076459E-2"/>
              <c:y val="0.4485304410478101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0261248"/>
        <c:crosses val="autoZero"/>
        <c:crossBetween val="between"/>
      </c:valAx>
      <c:spPr>
        <a:noFill/>
        <a:ln w="12700">
          <a:solidFill>
            <a:srgbClr val="808080"/>
          </a:solidFill>
          <a:prstDash val="solid"/>
        </a:ln>
      </c:spPr>
    </c:plotArea>
    <c:legend>
      <c:legendPos val="b"/>
      <c:layout>
        <c:manualLayout>
          <c:xMode val="edge"/>
          <c:yMode val="edge"/>
          <c:x val="0.17896975081214592"/>
          <c:y val="0.92237711337175554"/>
          <c:w val="0.78809486761137937"/>
          <c:h val="6.439593809987614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Livraisons de pétrole (~Consommation)</a:t>
            </a:r>
          </a:p>
        </c:rich>
      </c:tx>
      <c:layout>
        <c:manualLayout>
          <c:xMode val="edge"/>
          <c:yMode val="edge"/>
          <c:x val="0.27845592471672748"/>
          <c:y val="3.3802816901408447E-2"/>
        </c:manualLayout>
      </c:layout>
      <c:overlay val="0"/>
      <c:spPr>
        <a:noFill/>
        <a:ln w="25400">
          <a:noFill/>
        </a:ln>
      </c:spPr>
    </c:title>
    <c:autoTitleDeleted val="0"/>
    <c:plotArea>
      <c:layout>
        <c:manualLayout>
          <c:layoutTarget val="inner"/>
          <c:xMode val="edge"/>
          <c:yMode val="edge"/>
          <c:x val="0.14603658353696353"/>
          <c:y val="0.15468913542812637"/>
          <c:w val="0.82542416781761985"/>
          <c:h val="0.66450966627575414"/>
        </c:manualLayout>
      </c:layout>
      <c:barChart>
        <c:barDir val="col"/>
        <c:grouping val="stacked"/>
        <c:varyColors val="0"/>
        <c:ser>
          <c:idx val="2"/>
          <c:order val="0"/>
          <c:tx>
            <c:strRef>
              <c:f>Pétrole!$AN$8</c:f>
              <c:strCache>
                <c:ptCount val="1"/>
                <c:pt idx="0">
                  <c:v>Livraison 1</c:v>
                </c:pt>
              </c:strCache>
            </c:strRef>
          </c:tx>
          <c:spPr>
            <a:solidFill>
              <a:srgbClr val="3366FF"/>
            </a:solidFill>
            <a:ln w="12700">
              <a:solidFill>
                <a:srgbClr val="008080"/>
              </a:solidFill>
              <a:prstDash val="solid"/>
            </a:ln>
          </c:spPr>
          <c:invertIfNegative val="0"/>
          <c:cat>
            <c:strRef>
              <c:f>Pétrole!$B$10:$B$21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Pétrole!$AN$10:$AN$21</c:f>
              <c:numCache>
                <c:formatCode>#,##0</c:formatCode>
                <c:ptCount val="12"/>
                <c:pt idx="0">
                  <c:v>100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61B-4A82-8C33-493AB647BB1F}"/>
            </c:ext>
          </c:extLst>
        </c:ser>
        <c:ser>
          <c:idx val="0"/>
          <c:order val="1"/>
          <c:tx>
            <c:strRef>
              <c:f>Pétrole!$AO$8</c:f>
              <c:strCache>
                <c:ptCount val="1"/>
                <c:pt idx="0">
                  <c:v>Livraison 2</c:v>
                </c:pt>
              </c:strCache>
            </c:strRef>
          </c:tx>
          <c:spPr>
            <a:solidFill>
              <a:srgbClr val="993366"/>
            </a:solidFill>
            <a:ln w="12700">
              <a:solidFill>
                <a:srgbClr val="993366"/>
              </a:solidFill>
              <a:prstDash val="solid"/>
            </a:ln>
          </c:spPr>
          <c:invertIfNegative val="0"/>
          <c:cat>
            <c:strRef>
              <c:f>Pétrole!$B$10:$B$21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Pétrole!$AO$10:$AO$21</c:f>
              <c:numCache>
                <c:formatCode>#,##0</c:formatCode>
                <c:ptCount val="12"/>
                <c:pt idx="0">
                  <c:v>100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61B-4A82-8C33-493AB647BB1F}"/>
            </c:ext>
          </c:extLst>
        </c:ser>
        <c:ser>
          <c:idx val="1"/>
          <c:order val="2"/>
          <c:tx>
            <c:strRef>
              <c:f>Pétrole!$AP$8</c:f>
              <c:strCache>
                <c:ptCount val="1"/>
                <c:pt idx="0">
                  <c:v>Livraison 3</c:v>
                </c:pt>
              </c:strCache>
            </c:strRef>
          </c:tx>
          <c:spPr>
            <a:solidFill>
              <a:srgbClr val="FF9900"/>
            </a:solidFill>
            <a:ln w="12700">
              <a:solidFill>
                <a:srgbClr val="FF9900"/>
              </a:solidFill>
              <a:prstDash val="solid"/>
            </a:ln>
          </c:spPr>
          <c:invertIfNegative val="0"/>
          <c:cat>
            <c:strRef>
              <c:f>Pétrole!$B$10:$B$21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Pétrole!$AP$10:$AP$21</c:f>
              <c:numCache>
                <c:formatCode>#,##0</c:formatCode>
                <c:ptCount val="12"/>
                <c:pt idx="0">
                  <c:v>100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61B-4A82-8C33-493AB647BB1F}"/>
            </c:ext>
          </c:extLst>
        </c:ser>
        <c:ser>
          <c:idx val="3"/>
          <c:order val="3"/>
          <c:tx>
            <c:strRef>
              <c:f>Pétrole!$AQ$8</c:f>
              <c:strCache>
                <c:ptCount val="1"/>
                <c:pt idx="0">
                  <c:v>Livraison 4</c:v>
                </c:pt>
              </c:strCache>
            </c:strRef>
          </c:tx>
          <c:spPr>
            <a:solidFill>
              <a:srgbClr val="33CCCC"/>
            </a:solidFill>
            <a:ln w="12700">
              <a:solidFill>
                <a:srgbClr val="33CCCC"/>
              </a:solidFill>
              <a:prstDash val="solid"/>
            </a:ln>
          </c:spPr>
          <c:invertIfNegative val="0"/>
          <c:cat>
            <c:strRef>
              <c:f>Pétrole!$B$10:$B$21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Pétrole!$AQ$10:$AQ$21</c:f>
              <c:numCache>
                <c:formatCode>#,##0</c:formatCode>
                <c:ptCount val="12"/>
                <c:pt idx="0">
                  <c:v>100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D61B-4A82-8C33-493AB647BB1F}"/>
            </c:ext>
          </c:extLst>
        </c:ser>
        <c:ser>
          <c:idx val="4"/>
          <c:order val="4"/>
          <c:tx>
            <c:strRef>
              <c:f>Pétrole!$AR$8</c:f>
              <c:strCache>
                <c:ptCount val="1"/>
                <c:pt idx="0">
                  <c:v>Livraison 5</c:v>
                </c:pt>
              </c:strCache>
            </c:strRef>
          </c:tx>
          <c:spPr>
            <a:solidFill>
              <a:srgbClr val="FFFF00"/>
            </a:solidFill>
            <a:ln w="12700">
              <a:solidFill>
                <a:srgbClr val="FFFF00"/>
              </a:solidFill>
              <a:prstDash val="solid"/>
            </a:ln>
          </c:spPr>
          <c:invertIfNegative val="0"/>
          <c:cat>
            <c:strRef>
              <c:f>Pétrole!$B$10:$B$21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Pétrole!$AR$10:$AR$21</c:f>
              <c:numCache>
                <c:formatCode>#,##0</c:formatCode>
                <c:ptCount val="12"/>
                <c:pt idx="0">
                  <c:v>100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D61B-4A82-8C33-493AB647BB1F}"/>
            </c:ext>
          </c:extLst>
        </c:ser>
        <c:dLbls>
          <c:showLegendKey val="0"/>
          <c:showVal val="0"/>
          <c:showCatName val="0"/>
          <c:showSerName val="0"/>
          <c:showPercent val="0"/>
          <c:showBubbleSize val="0"/>
        </c:dLbls>
        <c:gapWidth val="150"/>
        <c:overlap val="100"/>
        <c:axId val="162263808"/>
        <c:axId val="162265344"/>
      </c:barChart>
      <c:catAx>
        <c:axId val="162263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2265344"/>
        <c:crosses val="autoZero"/>
        <c:auto val="1"/>
        <c:lblAlgn val="ctr"/>
        <c:lblOffset val="100"/>
        <c:tickLblSkip val="1"/>
        <c:tickMarkSkip val="1"/>
        <c:noMultiLvlLbl val="0"/>
      </c:catAx>
      <c:valAx>
        <c:axId val="162265344"/>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fr-FR"/>
                  <a:t>Livraisons mensuelles de pétrole [litres]</a:t>
                </a:r>
              </a:p>
            </c:rich>
          </c:tx>
          <c:layout>
            <c:manualLayout>
              <c:xMode val="edge"/>
              <c:yMode val="edge"/>
              <c:x val="3.048780487804878E-2"/>
              <c:y val="0.250704521089793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2263808"/>
        <c:crosses val="autoZero"/>
        <c:crossBetween val="between"/>
      </c:valAx>
      <c:spPr>
        <a:noFill/>
        <a:ln w="12700">
          <a:solidFill>
            <a:srgbClr val="808080"/>
          </a:solidFill>
          <a:prstDash val="solid"/>
        </a:ln>
      </c:spPr>
    </c:plotArea>
    <c:legend>
      <c:legendPos val="b"/>
      <c:layout>
        <c:manualLayout>
          <c:xMode val="edge"/>
          <c:yMode val="edge"/>
          <c:x val="0.23016635448760553"/>
          <c:y val="0.92377737213416322"/>
          <c:w val="0.68732435512505652"/>
          <c:h val="6.100416608433153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AT"/>
    </a:p>
  </c:txPr>
  <c:printSettings>
    <c:headerFooter alignWithMargins="0"/>
    <c:pageMargins b="0.98425196850393704" l="0.35433070866141736" r="0.35433070866141736" t="0.98425196850393704" header="0.51181102362204722" footer="0.5118110236220472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fr-FR"/>
              <a:t>Coûts du pétrole</a:t>
            </a:r>
          </a:p>
        </c:rich>
      </c:tx>
      <c:layout>
        <c:manualLayout>
          <c:xMode val="edge"/>
          <c:yMode val="edge"/>
          <c:x val="0.43265348974235363"/>
          <c:y val="3.3802816901408447E-2"/>
        </c:manualLayout>
      </c:layout>
      <c:overlay val="0"/>
      <c:spPr>
        <a:noFill/>
        <a:ln w="25400">
          <a:noFill/>
        </a:ln>
      </c:spPr>
    </c:title>
    <c:autoTitleDeleted val="0"/>
    <c:plotArea>
      <c:layout>
        <c:manualLayout>
          <c:layoutTarget val="inner"/>
          <c:xMode val="edge"/>
          <c:yMode val="edge"/>
          <c:x val="0.14650156380929455"/>
          <c:y val="0.15217894923550221"/>
          <c:w val="0.82327509227614437"/>
          <c:h val="0.66741339164713098"/>
        </c:manualLayout>
      </c:layout>
      <c:barChart>
        <c:barDir val="col"/>
        <c:grouping val="stacked"/>
        <c:varyColors val="0"/>
        <c:ser>
          <c:idx val="2"/>
          <c:order val="0"/>
          <c:tx>
            <c:strRef>
              <c:f>Pétrole!$AI$8</c:f>
              <c:strCache>
                <c:ptCount val="1"/>
                <c:pt idx="0">
                  <c:v>Livraison 1</c:v>
                </c:pt>
              </c:strCache>
            </c:strRef>
          </c:tx>
          <c:spPr>
            <a:solidFill>
              <a:srgbClr val="3366FF"/>
            </a:solidFill>
            <a:ln w="12700">
              <a:solidFill>
                <a:srgbClr val="008080"/>
              </a:solidFill>
              <a:prstDash val="solid"/>
            </a:ln>
          </c:spPr>
          <c:invertIfNegative val="0"/>
          <c:cat>
            <c:strRef>
              <c:f>Pétrole!$B$10:$B$21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Pétrole!$AI$10:$AI$21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9DC-479F-97A7-94F43B46868F}"/>
            </c:ext>
          </c:extLst>
        </c:ser>
        <c:ser>
          <c:idx val="0"/>
          <c:order val="1"/>
          <c:tx>
            <c:strRef>
              <c:f>Pétrole!$AJ$8</c:f>
              <c:strCache>
                <c:ptCount val="1"/>
                <c:pt idx="0">
                  <c:v>Livraison 2</c:v>
                </c:pt>
              </c:strCache>
            </c:strRef>
          </c:tx>
          <c:spPr>
            <a:solidFill>
              <a:srgbClr val="993366"/>
            </a:solidFill>
            <a:ln w="12700">
              <a:solidFill>
                <a:srgbClr val="993366"/>
              </a:solidFill>
              <a:prstDash val="solid"/>
            </a:ln>
          </c:spPr>
          <c:invertIfNegative val="0"/>
          <c:val>
            <c:numRef>
              <c:f>Pétrole!$AJ$10:$AJ$21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9DC-479F-97A7-94F43B46868F}"/>
            </c:ext>
          </c:extLst>
        </c:ser>
        <c:ser>
          <c:idx val="1"/>
          <c:order val="2"/>
          <c:tx>
            <c:strRef>
              <c:f>Pétrole!$AK$8</c:f>
              <c:strCache>
                <c:ptCount val="1"/>
                <c:pt idx="0">
                  <c:v>Livraison 3</c:v>
                </c:pt>
              </c:strCache>
            </c:strRef>
          </c:tx>
          <c:spPr>
            <a:solidFill>
              <a:srgbClr val="FF9900"/>
            </a:solidFill>
            <a:ln w="12700">
              <a:solidFill>
                <a:srgbClr val="FF9900"/>
              </a:solidFill>
              <a:prstDash val="solid"/>
            </a:ln>
          </c:spPr>
          <c:invertIfNegative val="0"/>
          <c:val>
            <c:numRef>
              <c:f>Pétrole!$AK$10:$AK$21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C9DC-479F-97A7-94F43B46868F}"/>
            </c:ext>
          </c:extLst>
        </c:ser>
        <c:ser>
          <c:idx val="3"/>
          <c:order val="3"/>
          <c:tx>
            <c:strRef>
              <c:f>Pétrole!$AL$8</c:f>
              <c:strCache>
                <c:ptCount val="1"/>
                <c:pt idx="0">
                  <c:v>Livraison 4</c:v>
                </c:pt>
              </c:strCache>
            </c:strRef>
          </c:tx>
          <c:spPr>
            <a:solidFill>
              <a:srgbClr val="33CCCC"/>
            </a:solidFill>
            <a:ln w="12700">
              <a:solidFill>
                <a:srgbClr val="33CCCC"/>
              </a:solidFill>
              <a:prstDash val="solid"/>
            </a:ln>
          </c:spPr>
          <c:invertIfNegative val="0"/>
          <c:val>
            <c:numRef>
              <c:f>Pétrole!$AL$10:$AL$21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C9DC-479F-97A7-94F43B46868F}"/>
            </c:ext>
          </c:extLst>
        </c:ser>
        <c:ser>
          <c:idx val="4"/>
          <c:order val="4"/>
          <c:tx>
            <c:strRef>
              <c:f>Pétrole!$AM$8</c:f>
              <c:strCache>
                <c:ptCount val="1"/>
                <c:pt idx="0">
                  <c:v>Livraison 5</c:v>
                </c:pt>
              </c:strCache>
            </c:strRef>
          </c:tx>
          <c:spPr>
            <a:solidFill>
              <a:srgbClr val="FFFF00"/>
            </a:solidFill>
            <a:ln w="12700">
              <a:solidFill>
                <a:srgbClr val="FFFF00"/>
              </a:solidFill>
              <a:prstDash val="solid"/>
            </a:ln>
          </c:spPr>
          <c:invertIfNegative val="0"/>
          <c:val>
            <c:numRef>
              <c:f>Pétrole!$AM$10:$AM$21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C9DC-479F-97A7-94F43B46868F}"/>
            </c:ext>
          </c:extLst>
        </c:ser>
        <c:dLbls>
          <c:showLegendKey val="0"/>
          <c:showVal val="0"/>
          <c:showCatName val="0"/>
          <c:showSerName val="0"/>
          <c:showPercent val="0"/>
          <c:showBubbleSize val="0"/>
        </c:dLbls>
        <c:gapWidth val="150"/>
        <c:overlap val="100"/>
        <c:axId val="162324480"/>
        <c:axId val="162326016"/>
      </c:barChart>
      <c:catAx>
        <c:axId val="162324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2326016"/>
        <c:crosses val="autoZero"/>
        <c:auto val="1"/>
        <c:lblAlgn val="ctr"/>
        <c:lblOffset val="100"/>
        <c:tickLblSkip val="1"/>
        <c:tickMarkSkip val="1"/>
        <c:noMultiLvlLbl val="0"/>
      </c:catAx>
      <c:valAx>
        <c:axId val="162326016"/>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fr-FR"/>
                  <a:t>Taxe pétrolière mensuelle (TVA nette)</a:t>
                </a:r>
              </a:p>
            </c:rich>
          </c:tx>
          <c:layout>
            <c:manualLayout>
              <c:xMode val="edge"/>
              <c:yMode val="edge"/>
              <c:x val="3.2653061224489799E-2"/>
              <c:y val="0.2450707182728919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2324480"/>
        <c:crosses val="autoZero"/>
        <c:crossBetween val="between"/>
      </c:valAx>
      <c:spPr>
        <a:noFill/>
        <a:ln w="12700">
          <a:solidFill>
            <a:srgbClr val="808080"/>
          </a:solidFill>
          <a:prstDash val="solid"/>
        </a:ln>
      </c:spPr>
    </c:plotArea>
    <c:legend>
      <c:legendPos val="b"/>
      <c:layout>
        <c:manualLayout>
          <c:xMode val="edge"/>
          <c:yMode val="edge"/>
          <c:x val="0.22930679552759142"/>
          <c:y val="0.92394362035840616"/>
          <c:w val="0.68951279488504935"/>
          <c:h val="6.087157969420087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Consommation de pétrole ICP</a:t>
            </a:r>
          </a:p>
        </c:rich>
      </c:tx>
      <c:layout>
        <c:manualLayout>
          <c:xMode val="edge"/>
          <c:yMode val="edge"/>
          <c:x val="0.34693920402806788"/>
          <c:y val="3.1862745098039214E-2"/>
        </c:manualLayout>
      </c:layout>
      <c:overlay val="0"/>
      <c:spPr>
        <a:noFill/>
        <a:ln w="25400">
          <a:noFill/>
        </a:ln>
      </c:spPr>
    </c:title>
    <c:autoTitleDeleted val="0"/>
    <c:plotArea>
      <c:layout>
        <c:manualLayout>
          <c:layoutTarget val="inner"/>
          <c:xMode val="edge"/>
          <c:yMode val="edge"/>
          <c:x val="0.13469401177257231"/>
          <c:y val="0.13725523048605642"/>
          <c:w val="0.83673552767810078"/>
          <c:h val="0.69853108372368"/>
        </c:manualLayout>
      </c:layout>
      <c:barChart>
        <c:barDir val="col"/>
        <c:grouping val="clustered"/>
        <c:varyColors val="0"/>
        <c:ser>
          <c:idx val="0"/>
          <c:order val="0"/>
          <c:tx>
            <c:strRef>
              <c:f>ICP!$S$21</c:f>
              <c:strCache>
                <c:ptCount val="1"/>
                <c:pt idx="0">
                  <c:v>[kWh/]</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ICP!$S$22:$S$33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1CB-44B3-93F2-6C17ED89E23D}"/>
            </c:ext>
          </c:extLst>
        </c:ser>
        <c:dLbls>
          <c:showLegendKey val="0"/>
          <c:showVal val="0"/>
          <c:showCatName val="0"/>
          <c:showSerName val="0"/>
          <c:showPercent val="0"/>
          <c:showBubbleSize val="0"/>
        </c:dLbls>
        <c:gapWidth val="150"/>
        <c:axId val="162339072"/>
        <c:axId val="162365440"/>
      </c:barChart>
      <c:catAx>
        <c:axId val="162339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2365440"/>
        <c:crosses val="autoZero"/>
        <c:auto val="1"/>
        <c:lblAlgn val="ctr"/>
        <c:lblOffset val="100"/>
        <c:tickLblSkip val="1"/>
        <c:tickMarkSkip val="1"/>
        <c:noMultiLvlLbl val="0"/>
      </c:catAx>
      <c:valAx>
        <c:axId val="162365440"/>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2.0408163265306121E-2"/>
              <c:y val="0.45098142143996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2339072"/>
        <c:crosses val="autoZero"/>
        <c:crossBetween val="between"/>
      </c:valAx>
      <c:spPr>
        <a:noFill/>
        <a:ln w="12700">
          <a:solidFill>
            <a:srgbClr val="808080"/>
          </a:solidFill>
          <a:prstDash val="solid"/>
        </a:ln>
      </c:spPr>
    </c:plotArea>
    <c:legend>
      <c:legendPos val="b"/>
      <c:layout>
        <c:manualLayout>
          <c:xMode val="edge"/>
          <c:yMode val="edge"/>
          <c:x val="0.15127878871611936"/>
          <c:y val="0.92616510973057176"/>
          <c:w val="0.79938896774202028"/>
          <c:h val="6.439593809987614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Indicateur clé de performance du coût du pétrole</a:t>
            </a:r>
          </a:p>
        </c:rich>
      </c:tx>
      <c:layout>
        <c:manualLayout>
          <c:xMode val="edge"/>
          <c:yMode val="edge"/>
          <c:x val="0.40899881379858188"/>
          <c:y val="3.1662269129287601E-2"/>
        </c:manualLayout>
      </c:layout>
      <c:overlay val="0"/>
      <c:spPr>
        <a:noFill/>
        <a:ln w="25400">
          <a:noFill/>
        </a:ln>
      </c:spPr>
    </c:title>
    <c:autoTitleDeleted val="0"/>
    <c:plotArea>
      <c:layout>
        <c:manualLayout>
          <c:layoutTarget val="inner"/>
          <c:xMode val="edge"/>
          <c:yMode val="edge"/>
          <c:x val="0.13557053113652409"/>
          <c:y val="0.14286171470866768"/>
          <c:w val="0.8341575033459071"/>
          <c:h val="0.68981799387899534"/>
        </c:manualLayout>
      </c:layout>
      <c:barChart>
        <c:barDir val="col"/>
        <c:grouping val="clustered"/>
        <c:varyColors val="0"/>
        <c:ser>
          <c:idx val="0"/>
          <c:order val="0"/>
          <c:tx>
            <c:strRef>
              <c:f>ICP!$AE$21</c:f>
              <c:strCache>
                <c:ptCount val="1"/>
                <c:pt idx="0">
                  <c:v>#REF!</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ICP!$AE$22:$AE$33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EEE-46F9-96DA-CCBBFFD27AB9}"/>
            </c:ext>
          </c:extLst>
        </c:ser>
        <c:dLbls>
          <c:showLegendKey val="0"/>
          <c:showVal val="0"/>
          <c:showCatName val="0"/>
          <c:showSerName val="0"/>
          <c:showPercent val="0"/>
          <c:showBubbleSize val="0"/>
        </c:dLbls>
        <c:gapWidth val="150"/>
        <c:axId val="162394880"/>
        <c:axId val="162396416"/>
      </c:barChart>
      <c:catAx>
        <c:axId val="162394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2396416"/>
        <c:crosses val="autoZero"/>
        <c:auto val="1"/>
        <c:lblAlgn val="ctr"/>
        <c:lblOffset val="100"/>
        <c:tickLblSkip val="1"/>
        <c:tickMarkSkip val="1"/>
        <c:noMultiLvlLbl val="0"/>
      </c:catAx>
      <c:valAx>
        <c:axId val="162396416"/>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2.0449897750511249E-2"/>
              <c:y val="0.4459108442579242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2394880"/>
        <c:crosses val="autoZero"/>
        <c:crossBetween val="between"/>
      </c:valAx>
      <c:spPr>
        <a:noFill/>
        <a:ln w="12700">
          <a:solidFill>
            <a:srgbClr val="808080"/>
          </a:solidFill>
          <a:prstDash val="solid"/>
        </a:ln>
      </c:spPr>
    </c:plotArea>
    <c:legend>
      <c:legendPos val="b"/>
      <c:layout>
        <c:manualLayout>
          <c:xMode val="edge"/>
          <c:yMode val="edge"/>
          <c:x val="0.15630484766328659"/>
          <c:y val="0.92043761905155885"/>
          <c:w val="0.80066360741805997"/>
          <c:h val="6.938997571563856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Consommation totale d'énergie</a:t>
            </a:r>
          </a:p>
        </c:rich>
      </c:tx>
      <c:layout>
        <c:manualLayout>
          <c:xMode val="edge"/>
          <c:yMode val="edge"/>
          <c:x val="0.32612347749376586"/>
          <c:y val="3.2828282828282832E-2"/>
        </c:manualLayout>
      </c:layout>
      <c:overlay val="0"/>
      <c:spPr>
        <a:noFill/>
        <a:ln w="25400">
          <a:noFill/>
        </a:ln>
      </c:spPr>
    </c:title>
    <c:autoTitleDeleted val="0"/>
    <c:plotArea>
      <c:layout>
        <c:manualLayout>
          <c:layoutTarget val="inner"/>
          <c:xMode val="edge"/>
          <c:yMode val="edge"/>
          <c:x val="0.13117295815471761"/>
          <c:y val="0.1543016636212384"/>
          <c:w val="0.84548114612595193"/>
          <c:h val="0.68556815102600865"/>
        </c:manualLayout>
      </c:layout>
      <c:barChart>
        <c:barDir val="col"/>
        <c:grouping val="stacked"/>
        <c:varyColors val="0"/>
        <c:ser>
          <c:idx val="0"/>
          <c:order val="0"/>
          <c:tx>
            <c:strRef>
              <c:f>Total!$AB$8</c:f>
              <c:strCache>
                <c:ptCount val="1"/>
                <c:pt idx="0">
                  <c:v>Électricité</c:v>
                </c:pt>
              </c:strCache>
            </c:strRef>
          </c:tx>
          <c:spPr>
            <a:solidFill>
              <a:srgbClr val="3366FF"/>
            </a:solidFill>
            <a:ln w="12700">
              <a:solidFill>
                <a:srgbClr val="008080"/>
              </a:solidFill>
              <a:prstDash val="solid"/>
            </a:ln>
          </c:spPr>
          <c:invertIfNegative val="0"/>
          <c:cat>
            <c:strRef>
              <c:f>Total!$B$10:$B$21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Total!$AB$10:$AB$21</c:f>
              <c:numCache>
                <c:formatCode>#,##0</c:formatCode>
                <c:ptCount val="12"/>
                <c:pt idx="0">
                  <c:v>120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C72-4FE5-8344-FC86835B39B6}"/>
            </c:ext>
          </c:extLst>
        </c:ser>
        <c:ser>
          <c:idx val="1"/>
          <c:order val="1"/>
          <c:tx>
            <c:strRef>
              <c:f>Total!$AC$8</c:f>
              <c:strCache>
                <c:ptCount val="1"/>
                <c:pt idx="0">
                  <c:v>Gaz naturel</c:v>
                </c:pt>
              </c:strCache>
            </c:strRef>
          </c:tx>
          <c:spPr>
            <a:solidFill>
              <a:srgbClr val="993366"/>
            </a:solidFill>
            <a:ln w="12700">
              <a:solidFill>
                <a:srgbClr val="993366"/>
              </a:solidFill>
              <a:prstDash val="solid"/>
            </a:ln>
          </c:spPr>
          <c:invertIfNegative val="0"/>
          <c:cat>
            <c:strRef>
              <c:f>Total!$B$10:$B$21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Total!$AC$10:$AC$21</c:f>
              <c:numCache>
                <c:formatCode>#,##0</c:formatCode>
                <c:ptCount val="12"/>
                <c:pt idx="0">
                  <c:v>50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C72-4FE5-8344-FC86835B39B6}"/>
            </c:ext>
          </c:extLst>
        </c:ser>
        <c:ser>
          <c:idx val="2"/>
          <c:order val="2"/>
          <c:tx>
            <c:strRef>
              <c:f>Total!$AD$8</c:f>
              <c:strCache>
                <c:ptCount val="1"/>
                <c:pt idx="0">
                  <c:v>GPL</c:v>
                </c:pt>
              </c:strCache>
            </c:strRef>
          </c:tx>
          <c:spPr>
            <a:solidFill>
              <a:srgbClr val="FF9900"/>
            </a:solidFill>
            <a:ln w="12700">
              <a:solidFill>
                <a:srgbClr val="FF9900"/>
              </a:solidFill>
              <a:prstDash val="solid"/>
            </a:ln>
          </c:spPr>
          <c:invertIfNegative val="0"/>
          <c:cat>
            <c:strRef>
              <c:f>Total!$B$10:$B$21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Total!$AD$10:$AD$21</c:f>
              <c:numCache>
                <c:formatCode>#,##0</c:formatCode>
                <c:ptCount val="12"/>
                <c:pt idx="0">
                  <c:v>696</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C72-4FE5-8344-FC86835B39B6}"/>
            </c:ext>
          </c:extLst>
        </c:ser>
        <c:ser>
          <c:idx val="3"/>
          <c:order val="3"/>
          <c:tx>
            <c:strRef>
              <c:f>Total!$AE$8</c:f>
              <c:strCache>
                <c:ptCount val="1"/>
                <c:pt idx="0">
                  <c:v>Pétrole</c:v>
                </c:pt>
              </c:strCache>
            </c:strRef>
          </c:tx>
          <c:spPr>
            <a:solidFill>
              <a:srgbClr val="33CCCC"/>
            </a:solidFill>
            <a:ln w="12700">
              <a:solidFill>
                <a:srgbClr val="33CCCC"/>
              </a:solidFill>
              <a:prstDash val="solid"/>
            </a:ln>
          </c:spPr>
          <c:invertIfNegative val="0"/>
          <c:cat>
            <c:strRef>
              <c:f>Total!$B$10:$B$21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Total!$AE$10:$AE$21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3C72-4FE5-8344-FC86835B39B6}"/>
            </c:ext>
          </c:extLst>
        </c:ser>
        <c:dLbls>
          <c:showLegendKey val="0"/>
          <c:showVal val="0"/>
          <c:showCatName val="0"/>
          <c:showSerName val="0"/>
          <c:showPercent val="0"/>
          <c:showBubbleSize val="0"/>
        </c:dLbls>
        <c:gapWidth val="150"/>
        <c:overlap val="100"/>
        <c:axId val="164031488"/>
        <c:axId val="164033280"/>
      </c:barChart>
      <c:catAx>
        <c:axId val="164031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4033280"/>
        <c:crosses val="autoZero"/>
        <c:auto val="1"/>
        <c:lblAlgn val="ctr"/>
        <c:lblOffset val="100"/>
        <c:tickLblSkip val="1"/>
        <c:tickMarkSkip val="1"/>
        <c:noMultiLvlLbl val="0"/>
      </c:catAx>
      <c:valAx>
        <c:axId val="164033280"/>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fr-FR"/>
                  <a:t>Consommation</a:t>
                </a:r>
                <a:r>
                  <a:rPr lang="fr-FR" baseline="0"/>
                  <a:t> </a:t>
                </a:r>
                <a:r>
                  <a:rPr lang="fr-FR"/>
                  <a:t>mensuelle [kWh]</a:t>
                </a:r>
              </a:p>
            </c:rich>
          </c:tx>
          <c:layout>
            <c:manualLayout>
              <c:xMode val="edge"/>
              <c:yMode val="edge"/>
              <c:x val="2.4958402662229616E-2"/>
              <c:y val="0.1388891540072642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4031488"/>
        <c:crosses val="autoZero"/>
        <c:crossBetween val="between"/>
      </c:valAx>
      <c:spPr>
        <a:noFill/>
        <a:ln w="12700">
          <a:solidFill>
            <a:srgbClr val="808080"/>
          </a:solidFill>
          <a:prstDash val="solid"/>
        </a:ln>
      </c:spPr>
    </c:plotArea>
    <c:legend>
      <c:legendPos val="b"/>
      <c:layout>
        <c:manualLayout>
          <c:xMode val="edge"/>
          <c:yMode val="edge"/>
          <c:x val="0.25195597902985362"/>
          <c:y val="0.92971635295834776"/>
          <c:w val="0.54287422285813813"/>
          <c:h val="5.468919723284399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Coûts totaux énergie</a:t>
            </a:r>
          </a:p>
        </c:rich>
      </c:tx>
      <c:layout>
        <c:manualLayout>
          <c:xMode val="edge"/>
          <c:yMode val="edge"/>
          <c:x val="0.37479322547368144"/>
          <c:y val="3.2663316582914576E-2"/>
        </c:manualLayout>
      </c:layout>
      <c:overlay val="0"/>
      <c:spPr>
        <a:noFill/>
        <a:ln w="25400">
          <a:noFill/>
        </a:ln>
      </c:spPr>
    </c:title>
    <c:autoTitleDeleted val="0"/>
    <c:plotArea>
      <c:layout>
        <c:manualLayout>
          <c:layoutTarget val="inner"/>
          <c:xMode val="edge"/>
          <c:yMode val="edge"/>
          <c:x val="0.12953782993774426"/>
          <c:y val="0.14369397238170509"/>
          <c:w val="0.84717740779284756"/>
          <c:h val="0.69516813665743804"/>
        </c:manualLayout>
      </c:layout>
      <c:barChart>
        <c:barDir val="col"/>
        <c:grouping val="stacked"/>
        <c:varyColors val="0"/>
        <c:ser>
          <c:idx val="0"/>
          <c:order val="0"/>
          <c:tx>
            <c:strRef>
              <c:f>Total!$X$8</c:f>
              <c:strCache>
                <c:ptCount val="1"/>
                <c:pt idx="0">
                  <c:v>Électricité</c:v>
                </c:pt>
              </c:strCache>
            </c:strRef>
          </c:tx>
          <c:spPr>
            <a:solidFill>
              <a:srgbClr val="008080"/>
            </a:solidFill>
            <a:ln w="12700">
              <a:solidFill>
                <a:srgbClr val="008080"/>
              </a:solidFill>
              <a:prstDash val="solid"/>
            </a:ln>
          </c:spPr>
          <c:invertIfNegative val="0"/>
          <c:cat>
            <c:strRef>
              <c:f>Total!$B$10:$B$21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Total!$X$10:$X$21</c:f>
              <c:numCache>
                <c:formatCode>#,##0</c:formatCode>
                <c:ptCount val="12"/>
                <c:pt idx="0">
                  <c:v>195</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82A-44C7-AED6-910D2C854447}"/>
            </c:ext>
          </c:extLst>
        </c:ser>
        <c:ser>
          <c:idx val="1"/>
          <c:order val="1"/>
          <c:tx>
            <c:strRef>
              <c:f>Total!$Y$8</c:f>
              <c:strCache>
                <c:ptCount val="1"/>
                <c:pt idx="0">
                  <c:v>Gaz naturel</c:v>
                </c:pt>
              </c:strCache>
            </c:strRef>
          </c:tx>
          <c:spPr>
            <a:solidFill>
              <a:srgbClr val="993366"/>
            </a:solidFill>
            <a:ln w="12700">
              <a:solidFill>
                <a:srgbClr val="993366"/>
              </a:solidFill>
              <a:prstDash val="solid"/>
            </a:ln>
          </c:spPr>
          <c:invertIfNegative val="0"/>
          <c:cat>
            <c:strRef>
              <c:f>Total!$B$10:$B$21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Total!$Y$10:$Y$21</c:f>
              <c:numCache>
                <c:formatCode>#,##0</c:formatCode>
                <c:ptCount val="12"/>
                <c:pt idx="0">
                  <c:v>50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82A-44C7-AED6-910D2C854447}"/>
            </c:ext>
          </c:extLst>
        </c:ser>
        <c:ser>
          <c:idx val="2"/>
          <c:order val="2"/>
          <c:tx>
            <c:strRef>
              <c:f>Total!$Z$8</c:f>
              <c:strCache>
                <c:ptCount val="1"/>
                <c:pt idx="0">
                  <c:v>GPL</c:v>
                </c:pt>
              </c:strCache>
            </c:strRef>
          </c:tx>
          <c:spPr>
            <a:solidFill>
              <a:srgbClr val="FF9900"/>
            </a:solidFill>
            <a:ln w="12700">
              <a:solidFill>
                <a:srgbClr val="FF9900"/>
              </a:solidFill>
              <a:prstDash val="solid"/>
            </a:ln>
          </c:spPr>
          <c:invertIfNegative val="0"/>
          <c:cat>
            <c:strRef>
              <c:f>Total!$B$10:$B$21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Total!$Z$10:$Z$21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82A-44C7-AED6-910D2C854447}"/>
            </c:ext>
          </c:extLst>
        </c:ser>
        <c:ser>
          <c:idx val="3"/>
          <c:order val="3"/>
          <c:tx>
            <c:strRef>
              <c:f>Total!$AA$8</c:f>
              <c:strCache>
                <c:ptCount val="1"/>
                <c:pt idx="0">
                  <c:v>Pétrole</c:v>
                </c:pt>
              </c:strCache>
            </c:strRef>
          </c:tx>
          <c:spPr>
            <a:solidFill>
              <a:srgbClr val="33CCCC"/>
            </a:solidFill>
            <a:ln w="12700">
              <a:solidFill>
                <a:srgbClr val="33CCCC"/>
              </a:solidFill>
              <a:prstDash val="solid"/>
            </a:ln>
          </c:spPr>
          <c:invertIfNegative val="0"/>
          <c:cat>
            <c:strRef>
              <c:f>Total!$B$10:$B$21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Total!$AA$10:$AA$21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582A-44C7-AED6-910D2C854447}"/>
            </c:ext>
          </c:extLst>
        </c:ser>
        <c:dLbls>
          <c:showLegendKey val="0"/>
          <c:showVal val="0"/>
          <c:showCatName val="0"/>
          <c:showSerName val="0"/>
          <c:showPercent val="0"/>
          <c:showBubbleSize val="0"/>
        </c:dLbls>
        <c:gapWidth val="150"/>
        <c:overlap val="100"/>
        <c:axId val="165266560"/>
        <c:axId val="165268096"/>
      </c:barChart>
      <c:catAx>
        <c:axId val="16526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5268096"/>
        <c:crosses val="autoZero"/>
        <c:auto val="1"/>
        <c:lblAlgn val="ctr"/>
        <c:lblOffset val="100"/>
        <c:tickLblSkip val="1"/>
        <c:tickMarkSkip val="1"/>
        <c:noMultiLvlLbl val="0"/>
      </c:catAx>
      <c:valAx>
        <c:axId val="165268096"/>
        <c:scaling>
          <c:orientation val="minMax"/>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fr-FR"/>
                  <a:t>Coûts énergétiques mensuels (TVA nette)</a:t>
                </a:r>
              </a:p>
            </c:rich>
          </c:tx>
          <c:layout>
            <c:manualLayout>
              <c:xMode val="edge"/>
              <c:yMode val="edge"/>
              <c:x val="2.4875621890547265E-2"/>
              <c:y val="0.2035175879396984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5266560"/>
        <c:crosses val="autoZero"/>
        <c:crossBetween val="between"/>
      </c:valAx>
      <c:spPr>
        <a:noFill/>
        <a:ln w="12700">
          <a:solidFill>
            <a:srgbClr val="808080"/>
          </a:solidFill>
          <a:prstDash val="solid"/>
        </a:ln>
      </c:spPr>
    </c:plotArea>
    <c:legend>
      <c:legendPos val="b"/>
      <c:layout>
        <c:manualLayout>
          <c:xMode val="edge"/>
          <c:yMode val="edge"/>
          <c:x val="0.2577802815761111"/>
          <c:y val="0.9320690100434923"/>
          <c:w val="0.60623704410864321"/>
          <c:h val="5.437069225253705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Toute la consommation thermique EPI</a:t>
            </a:r>
          </a:p>
        </c:rich>
      </c:tx>
      <c:layout>
        <c:manualLayout>
          <c:xMode val="edge"/>
          <c:yMode val="edge"/>
          <c:x val="0.32778737100458116"/>
          <c:y val="3.1862745098039214E-2"/>
        </c:manualLayout>
      </c:layout>
      <c:overlay val="0"/>
      <c:spPr>
        <a:noFill/>
        <a:ln w="25400">
          <a:noFill/>
        </a:ln>
      </c:spPr>
    </c:title>
    <c:autoTitleDeleted val="0"/>
    <c:plotArea>
      <c:layout>
        <c:manualLayout>
          <c:layoutTarget val="inner"/>
          <c:xMode val="edge"/>
          <c:yMode val="edge"/>
          <c:x val="0.10981706093446221"/>
          <c:y val="0.14215720300341558"/>
          <c:w val="0.8668892234371941"/>
          <c:h val="0.69362911120632087"/>
        </c:manualLayout>
      </c:layout>
      <c:barChart>
        <c:barDir val="col"/>
        <c:grouping val="clustered"/>
        <c:varyColors val="0"/>
        <c:ser>
          <c:idx val="0"/>
          <c:order val="0"/>
          <c:tx>
            <c:strRef>
              <c:f>ICP!$T$21</c:f>
              <c:strCache>
                <c:ptCount val="1"/>
                <c:pt idx="0">
                  <c:v>[kWh/]</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ICP!$T$22:$T$33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5BB-43CB-B93E-5E734DB8BB40}"/>
            </c:ext>
          </c:extLst>
        </c:ser>
        <c:dLbls>
          <c:showLegendKey val="0"/>
          <c:showVal val="0"/>
          <c:showCatName val="0"/>
          <c:showSerName val="0"/>
          <c:showPercent val="0"/>
          <c:showBubbleSize val="0"/>
        </c:dLbls>
        <c:gapWidth val="150"/>
        <c:axId val="165281152"/>
        <c:axId val="165311616"/>
      </c:barChart>
      <c:catAx>
        <c:axId val="165281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5311616"/>
        <c:crosses val="autoZero"/>
        <c:auto val="1"/>
        <c:lblAlgn val="ctr"/>
        <c:lblOffset val="100"/>
        <c:tickLblSkip val="1"/>
        <c:tickMarkSkip val="1"/>
        <c:noMultiLvlLbl val="0"/>
      </c:catAx>
      <c:valAx>
        <c:axId val="165311616"/>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1.6638935108153077E-2"/>
              <c:y val="0.4534324018321238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5281152"/>
        <c:crosses val="autoZero"/>
        <c:crossBetween val="between"/>
      </c:valAx>
      <c:spPr>
        <a:noFill/>
        <a:ln w="12700">
          <a:solidFill>
            <a:srgbClr val="808080"/>
          </a:solidFill>
          <a:prstDash val="solid"/>
        </a:ln>
      </c:spPr>
    </c:plotArea>
    <c:legend>
      <c:legendPos val="r"/>
      <c:layout>
        <c:manualLayout>
          <c:xMode val="edge"/>
          <c:yMode val="edge"/>
          <c:x val="0.215591198551318"/>
          <c:y val="0.93752909880702029"/>
          <c:w val="0.65196856429374495"/>
          <c:h val="5.303194902342742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Consommation d'énergie combinée EPI</a:t>
            </a:r>
          </a:p>
        </c:rich>
      </c:tx>
      <c:layout>
        <c:manualLayout>
          <c:xMode val="edge"/>
          <c:yMode val="edge"/>
          <c:x val="0.28595335282086393"/>
          <c:y val="3.1862745098039214E-2"/>
        </c:manualLayout>
      </c:layout>
      <c:overlay val="0"/>
      <c:spPr>
        <a:noFill/>
        <a:ln w="25400">
          <a:noFill/>
        </a:ln>
      </c:spPr>
    </c:title>
    <c:autoTitleDeleted val="0"/>
    <c:plotArea>
      <c:layout>
        <c:manualLayout>
          <c:layoutTarget val="inner"/>
          <c:xMode val="edge"/>
          <c:yMode val="edge"/>
          <c:x val="0.11995151495923967"/>
          <c:y val="0.1439438616350173"/>
          <c:w val="0.85661027530674405"/>
          <c:h val="0.6988853282015971"/>
        </c:manualLayout>
      </c:layout>
      <c:barChart>
        <c:barDir val="col"/>
        <c:grouping val="clustered"/>
        <c:varyColors val="0"/>
        <c:ser>
          <c:idx val="0"/>
          <c:order val="0"/>
          <c:tx>
            <c:strRef>
              <c:f>ICP!$U$21</c:f>
              <c:strCache>
                <c:ptCount val="1"/>
                <c:pt idx="0">
                  <c:v>[kWh/]</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ICP!$U$22:$U$33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EE2-4213-AAE0-567ACE142FF2}"/>
            </c:ext>
          </c:extLst>
        </c:ser>
        <c:dLbls>
          <c:showLegendKey val="0"/>
          <c:showVal val="0"/>
          <c:showCatName val="0"/>
          <c:showSerName val="0"/>
          <c:showPercent val="0"/>
          <c:showBubbleSize val="0"/>
        </c:dLbls>
        <c:gapWidth val="150"/>
        <c:axId val="168101760"/>
        <c:axId val="168103296"/>
      </c:barChart>
      <c:catAx>
        <c:axId val="168101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8103296"/>
        <c:crosses val="autoZero"/>
        <c:auto val="1"/>
        <c:lblAlgn val="ctr"/>
        <c:lblOffset val="100"/>
        <c:tickLblSkip val="1"/>
        <c:tickMarkSkip val="1"/>
        <c:noMultiLvlLbl val="0"/>
      </c:catAx>
      <c:valAx>
        <c:axId val="168103296"/>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1.6722408026755852E-2"/>
              <c:y val="0.4558833822242807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8101760"/>
        <c:crosses val="autoZero"/>
        <c:crossBetween val="between"/>
      </c:valAx>
      <c:spPr>
        <a:noFill/>
        <a:ln w="12700">
          <a:solidFill>
            <a:srgbClr val="808080"/>
          </a:solidFill>
          <a:prstDash val="solid"/>
        </a:ln>
      </c:spPr>
    </c:plotArea>
    <c:legend>
      <c:legendPos val="r"/>
      <c:layout>
        <c:manualLayout>
          <c:xMode val="edge"/>
          <c:yMode val="edge"/>
          <c:x val="0.21382661362299243"/>
          <c:y val="0.93752909880702029"/>
          <c:w val="0.65451804901672084"/>
          <c:h val="5.303194902342742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Coût combiné de l'énergie EPI</a:t>
            </a:r>
          </a:p>
        </c:rich>
      </c:tx>
      <c:layout>
        <c:manualLayout>
          <c:xMode val="edge"/>
          <c:yMode val="edge"/>
          <c:x val="0.33943462558028831"/>
          <c:y val="3.1862745098039214E-2"/>
        </c:manualLayout>
      </c:layout>
      <c:overlay val="0"/>
      <c:spPr>
        <a:noFill/>
        <a:ln w="25400">
          <a:noFill/>
        </a:ln>
      </c:spPr>
    </c:title>
    <c:autoTitleDeleted val="0"/>
    <c:plotArea>
      <c:layout>
        <c:manualLayout>
          <c:layoutTarget val="inner"/>
          <c:xMode val="edge"/>
          <c:yMode val="edge"/>
          <c:x val="9.9833691758602003E-2"/>
          <c:y val="0.13480424422737686"/>
          <c:w val="0.87687259261305428"/>
          <c:h val="0.70098206998235957"/>
        </c:manualLayout>
      </c:layout>
      <c:barChart>
        <c:barDir val="col"/>
        <c:grouping val="clustered"/>
        <c:varyColors val="0"/>
        <c:ser>
          <c:idx val="0"/>
          <c:order val="0"/>
          <c:tx>
            <c:strRef>
              <c:f>ICP!$AG$21</c:f>
              <c:strCache>
                <c:ptCount val="1"/>
                <c:pt idx="0">
                  <c:v>#REF!</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ICP!$AG$22:$AG$33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33A-444E-AD3B-BAEDF5FF502E}"/>
            </c:ext>
          </c:extLst>
        </c:ser>
        <c:dLbls>
          <c:showLegendKey val="0"/>
          <c:showVal val="0"/>
          <c:showCatName val="0"/>
          <c:showSerName val="0"/>
          <c:showPercent val="0"/>
          <c:showBubbleSize val="0"/>
        </c:dLbls>
        <c:gapWidth val="150"/>
        <c:axId val="168128896"/>
        <c:axId val="168130432"/>
      </c:barChart>
      <c:catAx>
        <c:axId val="168128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8130432"/>
        <c:crosses val="autoZero"/>
        <c:auto val="1"/>
        <c:lblAlgn val="ctr"/>
        <c:lblOffset val="100"/>
        <c:tickLblSkip val="1"/>
        <c:tickMarkSkip val="1"/>
        <c:noMultiLvlLbl val="0"/>
      </c:catAx>
      <c:valAx>
        <c:axId val="168130432"/>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1.6638935108153077E-2"/>
              <c:y val="0.45098142143996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8128896"/>
        <c:crosses val="autoZero"/>
        <c:crossBetween val="between"/>
      </c:valAx>
      <c:spPr>
        <a:noFill/>
        <a:ln w="12700">
          <a:solidFill>
            <a:srgbClr val="808080"/>
          </a:solidFill>
          <a:prstDash val="solid"/>
        </a:ln>
      </c:spPr>
    </c:plotArea>
    <c:legend>
      <c:legendPos val="b"/>
      <c:layout>
        <c:manualLayout>
          <c:xMode val="edge"/>
          <c:yMode val="edge"/>
          <c:x val="0.2259811358308996"/>
          <c:y val="0.92237711337175554"/>
          <c:w val="0.65196856429374495"/>
          <c:h val="6.818393445869239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Tous les coûts de l'énergie thermique EPI</a:t>
            </a:r>
          </a:p>
        </c:rich>
      </c:tx>
      <c:layout>
        <c:manualLayout>
          <c:xMode val="edge"/>
          <c:yMode val="edge"/>
          <c:x val="0.33110403005644362"/>
          <c:y val="3.1862745098039214E-2"/>
        </c:manualLayout>
      </c:layout>
      <c:overlay val="0"/>
      <c:spPr>
        <a:noFill/>
        <a:ln w="25400">
          <a:noFill/>
        </a:ln>
      </c:spPr>
    </c:title>
    <c:autoTitleDeleted val="0"/>
    <c:plotArea>
      <c:layout>
        <c:manualLayout>
          <c:layoutTarget val="inner"/>
          <c:xMode val="edge"/>
          <c:yMode val="edge"/>
          <c:x val="0.10033453008606985"/>
          <c:y val="0.13970621674473602"/>
          <c:w val="0.87625489608500995"/>
          <c:h val="0.69608009746500044"/>
        </c:manualLayout>
      </c:layout>
      <c:barChart>
        <c:barDir val="col"/>
        <c:grouping val="clustered"/>
        <c:varyColors val="0"/>
        <c:ser>
          <c:idx val="0"/>
          <c:order val="0"/>
          <c:tx>
            <c:strRef>
              <c:f>ICP!$AF$21</c:f>
              <c:strCache>
                <c:ptCount val="1"/>
                <c:pt idx="0">
                  <c:v>#REF!</c:v>
                </c:pt>
              </c:strCache>
            </c:strRef>
          </c:tx>
          <c:spPr>
            <a:solidFill>
              <a:srgbClr val="3366FF"/>
            </a:solidFill>
            <a:ln w="12700">
              <a:solidFill>
                <a:srgbClr val="008080"/>
              </a:solidFill>
              <a:prstDash val="solid"/>
            </a:ln>
          </c:spPr>
          <c:invertIfNegative val="0"/>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ICP!$AF$22:$AF$33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2C5-4DF3-A60A-8F34A50392EB}"/>
            </c:ext>
          </c:extLst>
        </c:ser>
        <c:dLbls>
          <c:showLegendKey val="0"/>
          <c:showVal val="0"/>
          <c:showCatName val="0"/>
          <c:showSerName val="0"/>
          <c:showPercent val="0"/>
          <c:showBubbleSize val="0"/>
        </c:dLbls>
        <c:gapWidth val="150"/>
        <c:axId val="168143104"/>
        <c:axId val="168509440"/>
      </c:barChart>
      <c:catAx>
        <c:axId val="168143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8509440"/>
        <c:crosses val="autoZero"/>
        <c:auto val="1"/>
        <c:lblAlgn val="ctr"/>
        <c:lblOffset val="100"/>
        <c:tickLblSkip val="1"/>
        <c:tickMarkSkip val="1"/>
        <c:noMultiLvlLbl val="0"/>
      </c:catAx>
      <c:valAx>
        <c:axId val="168509440"/>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1.6722408026755852E-2"/>
              <c:y val="0.4534324018321238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8143104"/>
        <c:crosses val="autoZero"/>
        <c:crossBetween val="between"/>
      </c:valAx>
      <c:spPr>
        <a:noFill/>
        <a:ln w="12700">
          <a:solidFill>
            <a:srgbClr val="808080"/>
          </a:solidFill>
          <a:prstDash val="solid"/>
        </a:ln>
      </c:spPr>
    </c:plotArea>
    <c:legend>
      <c:legendPos val="b"/>
      <c:layout>
        <c:manualLayout>
          <c:xMode val="edge"/>
          <c:yMode val="edge"/>
          <c:x val="0.23107804669457568"/>
          <c:y val="0.91290712247471484"/>
          <c:w val="0.65537389514506783"/>
          <c:h val="7.7653925355733011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Consommation annuelle [kWh]</a:t>
            </a:r>
          </a:p>
        </c:rich>
      </c:tx>
      <c:layout>
        <c:manualLayout>
          <c:xMode val="edge"/>
          <c:yMode val="edge"/>
          <c:x val="0.29287151244822723"/>
          <c:y val="3.0303030303030304E-2"/>
        </c:manualLayout>
      </c:layout>
      <c:overlay val="0"/>
      <c:spPr>
        <a:noFill/>
        <a:ln w="25400">
          <a:noFill/>
        </a:ln>
      </c:spPr>
    </c:title>
    <c:autoTitleDeleted val="0"/>
    <c:plotArea>
      <c:layout>
        <c:manualLayout>
          <c:layoutTarget val="inner"/>
          <c:xMode val="edge"/>
          <c:yMode val="edge"/>
          <c:x val="0.18496818943995755"/>
          <c:y val="0.14054507178286563"/>
          <c:w val="0.63009488923042456"/>
          <c:h val="0.75497929585923973"/>
        </c:manualLayout>
      </c:layout>
      <c:pieChart>
        <c:varyColors val="1"/>
        <c:ser>
          <c:idx val="0"/>
          <c:order val="0"/>
          <c:spPr>
            <a:solidFill>
              <a:srgbClr val="9999FF"/>
            </a:solidFill>
            <a:ln w="12700">
              <a:solidFill>
                <a:srgbClr val="000000"/>
              </a:solidFill>
              <a:prstDash val="solid"/>
            </a:ln>
          </c:spPr>
          <c:dPt>
            <c:idx val="0"/>
            <c:bubble3D val="0"/>
            <c:spPr>
              <a:solidFill>
                <a:srgbClr val="008080"/>
              </a:solidFill>
              <a:ln w="12700">
                <a:solidFill>
                  <a:srgbClr val="008080"/>
                </a:solidFill>
                <a:prstDash val="solid"/>
              </a:ln>
            </c:spPr>
            <c:extLst>
              <c:ext xmlns:c16="http://schemas.microsoft.com/office/drawing/2014/chart" uri="{C3380CC4-5D6E-409C-BE32-E72D297353CC}">
                <c16:uniqueId val="{00000001-E4CD-42A4-8C6F-6AE7739022F2}"/>
              </c:ext>
            </c:extLst>
          </c:dPt>
          <c:dPt>
            <c:idx val="1"/>
            <c:bubble3D val="0"/>
            <c:spPr>
              <a:solidFill>
                <a:srgbClr val="993366"/>
              </a:solidFill>
              <a:ln w="12700">
                <a:solidFill>
                  <a:srgbClr val="993366"/>
                </a:solidFill>
                <a:prstDash val="solid"/>
              </a:ln>
            </c:spPr>
            <c:extLst>
              <c:ext xmlns:c16="http://schemas.microsoft.com/office/drawing/2014/chart" uri="{C3380CC4-5D6E-409C-BE32-E72D297353CC}">
                <c16:uniqueId val="{00000003-E4CD-42A4-8C6F-6AE7739022F2}"/>
              </c:ext>
            </c:extLst>
          </c:dPt>
          <c:dPt>
            <c:idx val="2"/>
            <c:bubble3D val="0"/>
            <c:spPr>
              <a:solidFill>
                <a:srgbClr val="FF9900"/>
              </a:solidFill>
              <a:ln w="12700">
                <a:solidFill>
                  <a:srgbClr val="FF9900"/>
                </a:solidFill>
                <a:prstDash val="solid"/>
              </a:ln>
            </c:spPr>
            <c:extLst>
              <c:ext xmlns:c16="http://schemas.microsoft.com/office/drawing/2014/chart" uri="{C3380CC4-5D6E-409C-BE32-E72D297353CC}">
                <c16:uniqueId val="{00000005-E4CD-42A4-8C6F-6AE7739022F2}"/>
              </c:ext>
            </c:extLst>
          </c:dPt>
          <c:dPt>
            <c:idx val="3"/>
            <c:bubble3D val="0"/>
            <c:spPr>
              <a:solidFill>
                <a:srgbClr val="3366FF"/>
              </a:solidFill>
              <a:ln w="12700">
                <a:solidFill>
                  <a:srgbClr val="33CCCC"/>
                </a:solidFill>
                <a:prstDash val="solid"/>
              </a:ln>
            </c:spPr>
            <c:extLst>
              <c:ext xmlns:c16="http://schemas.microsoft.com/office/drawing/2014/chart" uri="{C3380CC4-5D6E-409C-BE32-E72D297353CC}">
                <c16:uniqueId val="{00000007-E4CD-42A4-8C6F-6AE7739022F2}"/>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AT"/>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Total!$C$8:$F$8</c:f>
              <c:strCache>
                <c:ptCount val="4"/>
                <c:pt idx="0">
                  <c:v>Électricité</c:v>
                </c:pt>
                <c:pt idx="1">
                  <c:v>Gaz naturel</c:v>
                </c:pt>
                <c:pt idx="2">
                  <c:v>GPL</c:v>
                </c:pt>
                <c:pt idx="3">
                  <c:v>Pétrole</c:v>
                </c:pt>
              </c:strCache>
            </c:strRef>
          </c:cat>
          <c:val>
            <c:numRef>
              <c:f>Total!$C$22:$F$22</c:f>
              <c:numCache>
                <c:formatCode>#,##0</c:formatCode>
                <c:ptCount val="4"/>
                <c:pt idx="0">
                  <c:v>120</c:v>
                </c:pt>
                <c:pt idx="1">
                  <c:v>50</c:v>
                </c:pt>
                <c:pt idx="2">
                  <c:v>696</c:v>
                </c:pt>
                <c:pt idx="3">
                  <c:v>0</c:v>
                </c:pt>
              </c:numCache>
            </c:numRef>
          </c:val>
          <c:extLst>
            <c:ext xmlns:c16="http://schemas.microsoft.com/office/drawing/2014/chart" uri="{C3380CC4-5D6E-409C-BE32-E72D297353CC}">
              <c16:uniqueId val="{00000008-E4CD-42A4-8C6F-6AE7739022F2}"/>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A-E4CD-42A4-8C6F-6AE7739022F2}"/>
              </c:ext>
            </c:extLst>
          </c:dPt>
          <c:dPt>
            <c:idx val="1"/>
            <c:bubble3D val="0"/>
            <c:extLst>
              <c:ext xmlns:c16="http://schemas.microsoft.com/office/drawing/2014/chart" uri="{C3380CC4-5D6E-409C-BE32-E72D297353CC}">
                <c16:uniqueId val="{0000000B-E4CD-42A4-8C6F-6AE7739022F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D-E4CD-42A4-8C6F-6AE7739022F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F-E4CD-42A4-8C6F-6AE7739022F2}"/>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AT"/>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Total!$C$8:$F$8</c:f>
              <c:strCache>
                <c:ptCount val="4"/>
                <c:pt idx="0">
                  <c:v>Électricité</c:v>
                </c:pt>
                <c:pt idx="1">
                  <c:v>Gaz naturel</c:v>
                </c:pt>
                <c:pt idx="2">
                  <c:v>GPL</c:v>
                </c:pt>
                <c:pt idx="3">
                  <c:v>Pétrole</c:v>
                </c:pt>
              </c:strCache>
            </c:strRef>
          </c:cat>
          <c:val>
            <c:numRef>
              <c:f>Total!$C$22:$F$22</c:f>
              <c:numCache>
                <c:formatCode>#,##0</c:formatCode>
                <c:ptCount val="4"/>
                <c:pt idx="0">
                  <c:v>120</c:v>
                </c:pt>
                <c:pt idx="1">
                  <c:v>50</c:v>
                </c:pt>
                <c:pt idx="2">
                  <c:v>696</c:v>
                </c:pt>
                <c:pt idx="3">
                  <c:v>0</c:v>
                </c:pt>
              </c:numCache>
            </c:numRef>
          </c:val>
          <c:extLst>
            <c:ext xmlns:c16="http://schemas.microsoft.com/office/drawing/2014/chart" uri="{C3380CC4-5D6E-409C-BE32-E72D297353CC}">
              <c16:uniqueId val="{00000010-E4CD-42A4-8C6F-6AE7739022F2}"/>
            </c:ext>
          </c:extLst>
        </c:ser>
        <c:dLbls>
          <c:showLegendKey val="0"/>
          <c:showVal val="0"/>
          <c:showCatName val="0"/>
          <c:showSerName val="0"/>
          <c:showPercent val="0"/>
          <c:showBubbleSize val="0"/>
          <c:showLeaderLines val="1"/>
        </c:dLbls>
        <c:firstSliceAng val="45"/>
      </c:pieChart>
      <c:spPr>
        <a:noFill/>
        <a:ln w="25400">
          <a:noFill/>
        </a:ln>
      </c:spPr>
    </c:plotArea>
    <c:legend>
      <c:legendPos val="r"/>
      <c:layout>
        <c:manualLayout>
          <c:xMode val="edge"/>
          <c:yMode val="edge"/>
          <c:x val="0.31128792856968468"/>
          <c:y val="0.94057086500840836"/>
          <c:w val="0.65114817908537903"/>
          <c:h val="5.0452077050259461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Coût annuel</a:t>
            </a:r>
          </a:p>
        </c:rich>
      </c:tx>
      <c:layout>
        <c:manualLayout>
          <c:xMode val="edge"/>
          <c:yMode val="edge"/>
          <c:x val="0.40310158904555532"/>
          <c:y val="3.0232558139534883E-2"/>
        </c:manualLayout>
      </c:layout>
      <c:overlay val="0"/>
      <c:spPr>
        <a:noFill/>
        <a:ln w="25400">
          <a:noFill/>
        </a:ln>
      </c:spPr>
    </c:title>
    <c:autoTitleDeleted val="0"/>
    <c:plotArea>
      <c:layout>
        <c:manualLayout>
          <c:layoutTarget val="inner"/>
          <c:xMode val="edge"/>
          <c:yMode val="edge"/>
          <c:x val="0.18306195681687781"/>
          <c:y val="0.14209097267044221"/>
          <c:w val="0.63390875955596537"/>
          <c:h val="0.75362174112550995"/>
        </c:manualLayout>
      </c:layout>
      <c:pieChart>
        <c:varyColors val="1"/>
        <c:ser>
          <c:idx val="0"/>
          <c:order val="0"/>
          <c:spPr>
            <a:solidFill>
              <a:srgbClr val="9999FF"/>
            </a:solidFill>
            <a:ln w="12700">
              <a:solidFill>
                <a:srgbClr val="000000"/>
              </a:solidFill>
              <a:prstDash val="solid"/>
            </a:ln>
          </c:spPr>
          <c:dPt>
            <c:idx val="0"/>
            <c:bubble3D val="0"/>
            <c:spPr>
              <a:solidFill>
                <a:srgbClr val="008080"/>
              </a:solidFill>
              <a:ln w="12700">
                <a:solidFill>
                  <a:srgbClr val="008080"/>
                </a:solidFill>
                <a:prstDash val="solid"/>
              </a:ln>
            </c:spPr>
            <c:extLst>
              <c:ext xmlns:c16="http://schemas.microsoft.com/office/drawing/2014/chart" uri="{C3380CC4-5D6E-409C-BE32-E72D297353CC}">
                <c16:uniqueId val="{00000001-2359-4373-8E5D-0A80179B7FB0}"/>
              </c:ext>
            </c:extLst>
          </c:dPt>
          <c:dPt>
            <c:idx val="1"/>
            <c:bubble3D val="0"/>
            <c:spPr>
              <a:solidFill>
                <a:srgbClr val="993366"/>
              </a:solidFill>
              <a:ln w="12700">
                <a:solidFill>
                  <a:srgbClr val="993366"/>
                </a:solidFill>
                <a:prstDash val="solid"/>
              </a:ln>
            </c:spPr>
            <c:extLst>
              <c:ext xmlns:c16="http://schemas.microsoft.com/office/drawing/2014/chart" uri="{C3380CC4-5D6E-409C-BE32-E72D297353CC}">
                <c16:uniqueId val="{00000003-2359-4373-8E5D-0A80179B7FB0}"/>
              </c:ext>
            </c:extLst>
          </c:dPt>
          <c:dPt>
            <c:idx val="2"/>
            <c:bubble3D val="0"/>
            <c:spPr>
              <a:solidFill>
                <a:srgbClr val="FF9900"/>
              </a:solidFill>
              <a:ln w="12700">
                <a:solidFill>
                  <a:srgbClr val="FF9900"/>
                </a:solidFill>
                <a:prstDash val="solid"/>
              </a:ln>
            </c:spPr>
            <c:extLst>
              <c:ext xmlns:c16="http://schemas.microsoft.com/office/drawing/2014/chart" uri="{C3380CC4-5D6E-409C-BE32-E72D297353CC}">
                <c16:uniqueId val="{00000005-2359-4373-8E5D-0A80179B7FB0}"/>
              </c:ext>
            </c:extLst>
          </c:dPt>
          <c:dPt>
            <c:idx val="3"/>
            <c:bubble3D val="0"/>
            <c:spPr>
              <a:solidFill>
                <a:srgbClr val="3366FF"/>
              </a:solidFill>
              <a:ln w="12700">
                <a:solidFill>
                  <a:srgbClr val="33CCCC"/>
                </a:solidFill>
                <a:prstDash val="solid"/>
              </a:ln>
            </c:spPr>
            <c:extLst>
              <c:ext xmlns:c16="http://schemas.microsoft.com/office/drawing/2014/chart" uri="{C3380CC4-5D6E-409C-BE32-E72D297353CC}">
                <c16:uniqueId val="{00000007-2359-4373-8E5D-0A80179B7FB0}"/>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AT"/>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Total!$H$8:$K$8</c:f>
              <c:strCache>
                <c:ptCount val="4"/>
                <c:pt idx="0">
                  <c:v>Électricité</c:v>
                </c:pt>
                <c:pt idx="1">
                  <c:v>Gaz naturel</c:v>
                </c:pt>
                <c:pt idx="2">
                  <c:v>GPL</c:v>
                </c:pt>
                <c:pt idx="3">
                  <c:v>Pétrole</c:v>
                </c:pt>
              </c:strCache>
            </c:strRef>
          </c:cat>
          <c:val>
            <c:numRef>
              <c:f>Total!$H$22:$K$22</c:f>
              <c:numCache>
                <c:formatCode>#,##0</c:formatCode>
                <c:ptCount val="4"/>
                <c:pt idx="0">
                  <c:v>195</c:v>
                </c:pt>
                <c:pt idx="1">
                  <c:v>50</c:v>
                </c:pt>
                <c:pt idx="2">
                  <c:v>0</c:v>
                </c:pt>
                <c:pt idx="3">
                  <c:v>0</c:v>
                </c:pt>
              </c:numCache>
            </c:numRef>
          </c:val>
          <c:extLst>
            <c:ext xmlns:c16="http://schemas.microsoft.com/office/drawing/2014/chart" uri="{C3380CC4-5D6E-409C-BE32-E72D297353CC}">
              <c16:uniqueId val="{00000008-2359-4373-8E5D-0A80179B7FB0}"/>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A-2359-4373-8E5D-0A80179B7FB0}"/>
              </c:ext>
            </c:extLst>
          </c:dPt>
          <c:dPt>
            <c:idx val="1"/>
            <c:bubble3D val="0"/>
            <c:extLst>
              <c:ext xmlns:c16="http://schemas.microsoft.com/office/drawing/2014/chart" uri="{C3380CC4-5D6E-409C-BE32-E72D297353CC}">
                <c16:uniqueId val="{0000000B-2359-4373-8E5D-0A80179B7FB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D-2359-4373-8E5D-0A80179B7FB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F-2359-4373-8E5D-0A80179B7FB0}"/>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AT"/>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Total!$H$8:$K$8</c:f>
              <c:strCache>
                <c:ptCount val="4"/>
                <c:pt idx="0">
                  <c:v>Électricité</c:v>
                </c:pt>
                <c:pt idx="1">
                  <c:v>Gaz naturel</c:v>
                </c:pt>
                <c:pt idx="2">
                  <c:v>GPL</c:v>
                </c:pt>
                <c:pt idx="3">
                  <c:v>Pétrole</c:v>
                </c:pt>
              </c:strCache>
            </c:strRef>
          </c:cat>
          <c:val>
            <c:numRef>
              <c:f>Total!$C$22:$F$22</c:f>
              <c:numCache>
                <c:formatCode>#,##0</c:formatCode>
                <c:ptCount val="4"/>
                <c:pt idx="0">
                  <c:v>120</c:v>
                </c:pt>
                <c:pt idx="1">
                  <c:v>50</c:v>
                </c:pt>
                <c:pt idx="2">
                  <c:v>696</c:v>
                </c:pt>
                <c:pt idx="3">
                  <c:v>0</c:v>
                </c:pt>
              </c:numCache>
            </c:numRef>
          </c:val>
          <c:extLst>
            <c:ext xmlns:c16="http://schemas.microsoft.com/office/drawing/2014/chart" uri="{C3380CC4-5D6E-409C-BE32-E72D297353CC}">
              <c16:uniqueId val="{00000010-2359-4373-8E5D-0A80179B7FB0}"/>
            </c:ext>
          </c:extLst>
        </c:ser>
        <c:dLbls>
          <c:showLegendKey val="0"/>
          <c:showVal val="0"/>
          <c:showCatName val="0"/>
          <c:showSerName val="0"/>
          <c:showPercent val="0"/>
          <c:showBubbleSize val="0"/>
          <c:showLeaderLines val="1"/>
        </c:dLbls>
        <c:firstSliceAng val="45"/>
      </c:pieChart>
      <c:spPr>
        <a:noFill/>
        <a:ln w="25400">
          <a:noFill/>
        </a:ln>
      </c:spPr>
    </c:plotArea>
    <c:legend>
      <c:legendPos val="r"/>
      <c:layout>
        <c:manualLayout>
          <c:xMode val="edge"/>
          <c:yMode val="edge"/>
          <c:x val="0.31468501667694704"/>
          <c:y val="0.94067821147647168"/>
          <c:w val="0.65508948183229843"/>
          <c:h val="5.0361357402182047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Émissions annuelles [tCO2]]</a:t>
            </a:r>
          </a:p>
        </c:rich>
      </c:tx>
      <c:layout>
        <c:manualLayout>
          <c:xMode val="edge"/>
          <c:yMode val="edge"/>
          <c:x val="0.30933872565540199"/>
          <c:y val="3.0162412993039442E-2"/>
        </c:manualLayout>
      </c:layout>
      <c:overlay val="0"/>
      <c:spPr>
        <a:noFill/>
        <a:ln w="25400">
          <a:noFill/>
        </a:ln>
      </c:spPr>
    </c:title>
    <c:autoTitleDeleted val="0"/>
    <c:plotArea>
      <c:layout>
        <c:manualLayout>
          <c:layoutTarget val="inner"/>
          <c:xMode val="edge"/>
          <c:yMode val="edge"/>
          <c:x val="0.18085678445309336"/>
          <c:y val="0.14158179980104937"/>
          <c:w val="0.63831806277562353"/>
          <c:h val="0.75271336603089534"/>
        </c:manualLayout>
      </c:layout>
      <c:pieChart>
        <c:varyColors val="1"/>
        <c:ser>
          <c:idx val="0"/>
          <c:order val="0"/>
          <c:spPr>
            <a:solidFill>
              <a:srgbClr val="9999FF"/>
            </a:solidFill>
            <a:ln w="12700">
              <a:solidFill>
                <a:srgbClr val="000000"/>
              </a:solidFill>
              <a:prstDash val="solid"/>
            </a:ln>
          </c:spPr>
          <c:dPt>
            <c:idx val="0"/>
            <c:bubble3D val="0"/>
            <c:spPr>
              <a:solidFill>
                <a:srgbClr val="3366FF"/>
              </a:solidFill>
              <a:ln w="12700">
                <a:solidFill>
                  <a:srgbClr val="008080"/>
                </a:solidFill>
                <a:prstDash val="solid"/>
              </a:ln>
            </c:spPr>
            <c:extLst>
              <c:ext xmlns:c16="http://schemas.microsoft.com/office/drawing/2014/chart" uri="{C3380CC4-5D6E-409C-BE32-E72D297353CC}">
                <c16:uniqueId val="{00000001-21AF-4507-AA8D-3FC217C14F1A}"/>
              </c:ext>
            </c:extLst>
          </c:dPt>
          <c:dPt>
            <c:idx val="1"/>
            <c:bubble3D val="0"/>
            <c:spPr>
              <a:solidFill>
                <a:srgbClr val="993366"/>
              </a:solidFill>
              <a:ln w="12700">
                <a:solidFill>
                  <a:srgbClr val="993366"/>
                </a:solidFill>
                <a:prstDash val="solid"/>
              </a:ln>
            </c:spPr>
            <c:extLst>
              <c:ext xmlns:c16="http://schemas.microsoft.com/office/drawing/2014/chart" uri="{C3380CC4-5D6E-409C-BE32-E72D297353CC}">
                <c16:uniqueId val="{00000003-21AF-4507-AA8D-3FC217C14F1A}"/>
              </c:ext>
            </c:extLst>
          </c:dPt>
          <c:dPt>
            <c:idx val="2"/>
            <c:bubble3D val="0"/>
            <c:spPr>
              <a:solidFill>
                <a:srgbClr val="FF9900"/>
              </a:solidFill>
              <a:ln w="12700">
                <a:solidFill>
                  <a:srgbClr val="FF9900"/>
                </a:solidFill>
                <a:prstDash val="solid"/>
              </a:ln>
            </c:spPr>
            <c:extLst>
              <c:ext xmlns:c16="http://schemas.microsoft.com/office/drawing/2014/chart" uri="{C3380CC4-5D6E-409C-BE32-E72D297353CC}">
                <c16:uniqueId val="{00000005-21AF-4507-AA8D-3FC217C14F1A}"/>
              </c:ext>
            </c:extLst>
          </c:dPt>
          <c:dPt>
            <c:idx val="3"/>
            <c:bubble3D val="0"/>
            <c:spPr>
              <a:solidFill>
                <a:srgbClr val="33CCCC"/>
              </a:solidFill>
              <a:ln w="12700">
                <a:solidFill>
                  <a:srgbClr val="33CCCC"/>
                </a:solidFill>
                <a:prstDash val="solid"/>
              </a:ln>
            </c:spPr>
            <c:extLst>
              <c:ext xmlns:c16="http://schemas.microsoft.com/office/drawing/2014/chart" uri="{C3380CC4-5D6E-409C-BE32-E72D297353CC}">
                <c16:uniqueId val="{00000007-21AF-4507-AA8D-3FC217C14F1A}"/>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AT"/>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Total!$N$8:$Q$8</c:f>
              <c:strCache>
                <c:ptCount val="4"/>
                <c:pt idx="0">
                  <c:v>Électricité</c:v>
                </c:pt>
                <c:pt idx="1">
                  <c:v>Gaz naturel</c:v>
                </c:pt>
                <c:pt idx="2">
                  <c:v>GPL</c:v>
                </c:pt>
                <c:pt idx="3">
                  <c:v>Pétrole</c:v>
                </c:pt>
              </c:strCache>
            </c:strRef>
          </c:cat>
          <c:val>
            <c:numRef>
              <c:f>Total!$N$22:$Q$22</c:f>
              <c:numCache>
                <c:formatCode>#,##0.0</c:formatCode>
                <c:ptCount val="4"/>
                <c:pt idx="0">
                  <c:v>0</c:v>
                </c:pt>
                <c:pt idx="1">
                  <c:v>0</c:v>
                </c:pt>
                <c:pt idx="2">
                  <c:v>0</c:v>
                </c:pt>
                <c:pt idx="3">
                  <c:v>0</c:v>
                </c:pt>
              </c:numCache>
            </c:numRef>
          </c:val>
          <c:extLst>
            <c:ext xmlns:c16="http://schemas.microsoft.com/office/drawing/2014/chart" uri="{C3380CC4-5D6E-409C-BE32-E72D297353CC}">
              <c16:uniqueId val="{00000008-21AF-4507-AA8D-3FC217C14F1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A-21AF-4507-AA8D-3FC217C14F1A}"/>
              </c:ext>
            </c:extLst>
          </c:dPt>
          <c:dPt>
            <c:idx val="1"/>
            <c:bubble3D val="0"/>
            <c:extLst>
              <c:ext xmlns:c16="http://schemas.microsoft.com/office/drawing/2014/chart" uri="{C3380CC4-5D6E-409C-BE32-E72D297353CC}">
                <c16:uniqueId val="{0000000B-21AF-4507-AA8D-3FC217C14F1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D-21AF-4507-AA8D-3FC217C14F1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F-21AF-4507-AA8D-3FC217C14F1A}"/>
              </c:ext>
            </c:extLst>
          </c:dPt>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AT"/>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Total!$N$8:$Q$8</c:f>
              <c:strCache>
                <c:ptCount val="4"/>
                <c:pt idx="0">
                  <c:v>Électricité</c:v>
                </c:pt>
                <c:pt idx="1">
                  <c:v>Gaz naturel</c:v>
                </c:pt>
                <c:pt idx="2">
                  <c:v>GPL</c:v>
                </c:pt>
                <c:pt idx="3">
                  <c:v>Pétrole</c:v>
                </c:pt>
              </c:strCache>
            </c:strRef>
          </c:cat>
          <c:val>
            <c:numRef>
              <c:f>Total!$C$22:$F$22</c:f>
              <c:numCache>
                <c:formatCode>#,##0</c:formatCode>
                <c:ptCount val="4"/>
                <c:pt idx="0">
                  <c:v>120</c:v>
                </c:pt>
                <c:pt idx="1">
                  <c:v>50</c:v>
                </c:pt>
                <c:pt idx="2">
                  <c:v>696</c:v>
                </c:pt>
                <c:pt idx="3">
                  <c:v>0</c:v>
                </c:pt>
              </c:numCache>
            </c:numRef>
          </c:val>
          <c:extLst>
            <c:ext xmlns:c16="http://schemas.microsoft.com/office/drawing/2014/chart" uri="{C3380CC4-5D6E-409C-BE32-E72D297353CC}">
              <c16:uniqueId val="{00000010-21AF-4507-AA8D-3FC217C14F1A}"/>
            </c:ext>
          </c:extLst>
        </c:ser>
        <c:dLbls>
          <c:showLegendKey val="0"/>
          <c:showVal val="0"/>
          <c:showCatName val="0"/>
          <c:showSerName val="0"/>
          <c:showPercent val="0"/>
          <c:showBubbleSize val="0"/>
          <c:showLeaderLines val="1"/>
        </c:dLbls>
        <c:firstSliceAng val="45"/>
      </c:pieChart>
      <c:spPr>
        <a:noFill/>
        <a:ln w="25400">
          <a:noFill/>
        </a:ln>
      </c:spPr>
    </c:plotArea>
    <c:legend>
      <c:legendPos val="r"/>
      <c:layout>
        <c:manualLayout>
          <c:xMode val="edge"/>
          <c:yMode val="edge"/>
          <c:x val="0.30852039700821804"/>
          <c:y val="0.94089170753861906"/>
          <c:w val="0.65807552662344049"/>
          <c:h val="5.018089106872636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514360313315929"/>
          <c:y val="3.4055727554179564E-2"/>
        </c:manualLayout>
      </c:layout>
      <c:overlay val="0"/>
      <c:spPr>
        <a:noFill/>
        <a:ln w="25400">
          <a:noFill/>
        </a:ln>
      </c:spPr>
      <c:txPr>
        <a:bodyPr/>
        <a:lstStyle/>
        <a:p>
          <a:pPr>
            <a:defRPr sz="1100" b="1" i="0" u="none" strike="noStrike" baseline="0">
              <a:solidFill>
                <a:srgbClr val="000000"/>
              </a:solidFill>
              <a:latin typeface="Tahoma"/>
              <a:ea typeface="Tahoma"/>
              <a:cs typeface="Tahoma"/>
            </a:defRPr>
          </a:pPr>
          <a:endParaRPr lang="en-AT"/>
        </a:p>
      </c:txPr>
    </c:title>
    <c:autoTitleDeleted val="0"/>
    <c:plotArea>
      <c:layout>
        <c:manualLayout>
          <c:layoutTarget val="inner"/>
          <c:xMode val="edge"/>
          <c:yMode val="edge"/>
          <c:x val="0.25255402926335097"/>
          <c:y val="0.196178579444127"/>
          <c:w val="0.51732841478138014"/>
          <c:h val="0.60767511193668611"/>
        </c:manualLayout>
      </c:layout>
      <c:pieChart>
        <c:varyColors val="1"/>
        <c:ser>
          <c:idx val="1"/>
          <c:order val="0"/>
          <c:tx>
            <c:strRef>
              <c:f>Cartographie!$F$86</c:f>
              <c:strCache>
                <c:ptCount val="1"/>
                <c:pt idx="0">
                  <c:v>Bâtiment</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7CF2-422A-8D71-E660B68CB3A6}"/>
              </c:ext>
            </c:extLst>
          </c:dPt>
          <c:dPt>
            <c:idx val="1"/>
            <c:bubble3D val="0"/>
            <c:extLst>
              <c:ext xmlns:c16="http://schemas.microsoft.com/office/drawing/2014/chart" uri="{C3380CC4-5D6E-409C-BE32-E72D297353CC}">
                <c16:uniqueId val="{00000002-7CF2-422A-8D71-E660B68CB3A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7CF2-422A-8D71-E660B68CB3A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7CF2-422A-8D71-E660B68CB3A6}"/>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7CF2-422A-8D71-E660B68CB3A6}"/>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7CF2-422A-8D71-E660B68CB3A6}"/>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7CF2-422A-8D71-E660B68CB3A6}"/>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7CF2-422A-8D71-E660B68CB3A6}"/>
              </c:ext>
            </c:extLst>
          </c:dPt>
          <c:dPt>
            <c:idx val="8"/>
            <c:bubble3D val="0"/>
            <c:extLst>
              <c:ext xmlns:c16="http://schemas.microsoft.com/office/drawing/2014/chart" uri="{C3380CC4-5D6E-409C-BE32-E72D297353CC}">
                <c16:uniqueId val="{0000000F-7CF2-422A-8D71-E660B68CB3A6}"/>
              </c:ext>
            </c:extLst>
          </c:dPt>
          <c:dPt>
            <c:idx val="9"/>
            <c:bubble3D val="0"/>
            <c:extLst>
              <c:ext xmlns:c16="http://schemas.microsoft.com/office/drawing/2014/chart" uri="{C3380CC4-5D6E-409C-BE32-E72D297353CC}">
                <c16:uniqueId val="{00000010-7CF2-422A-8D71-E660B68CB3A6}"/>
              </c:ext>
            </c:extLst>
          </c:dPt>
          <c:dPt>
            <c:idx val="10"/>
            <c:bubble3D val="0"/>
            <c:extLst>
              <c:ext xmlns:c16="http://schemas.microsoft.com/office/drawing/2014/chart" uri="{C3380CC4-5D6E-409C-BE32-E72D297353CC}">
                <c16:uniqueId val="{00000011-7CF2-422A-8D71-E660B68CB3A6}"/>
              </c:ext>
            </c:extLst>
          </c:dPt>
          <c:dPt>
            <c:idx val="11"/>
            <c:bubble3D val="0"/>
            <c:extLst>
              <c:ext xmlns:c16="http://schemas.microsoft.com/office/drawing/2014/chart" uri="{C3380CC4-5D6E-409C-BE32-E72D297353CC}">
                <c16:uniqueId val="{00000012-7CF2-422A-8D71-E660B68CB3A6}"/>
              </c:ext>
            </c:extLst>
          </c:dPt>
          <c:dPt>
            <c:idx val="12"/>
            <c:bubble3D val="0"/>
            <c:extLst>
              <c:ext xmlns:c16="http://schemas.microsoft.com/office/drawing/2014/chart" uri="{C3380CC4-5D6E-409C-BE32-E72D297353CC}">
                <c16:uniqueId val="{00000013-7CF2-422A-8D71-E660B68CB3A6}"/>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AT"/>
              </a:p>
            </c:txPr>
            <c:showLegendKey val="0"/>
            <c:showVal val="0"/>
            <c:showCatName val="1"/>
            <c:showSerName val="0"/>
            <c:showPercent val="0"/>
            <c:showBubbleSize val="0"/>
            <c:showLeaderLines val="1"/>
            <c:extLst>
              <c:ext xmlns:c15="http://schemas.microsoft.com/office/drawing/2012/chart" uri="{CE6537A1-D6FC-4f65-9D91-7224C49458BB}"/>
            </c:extLst>
          </c:dLbls>
          <c:cat>
            <c:strRef>
              <c:f>Cartographie!$F$87:$F$99</c:f>
              <c:strCache>
                <c:ptCount val="13"/>
                <c:pt idx="0">
                  <c:v>Magasins</c:v>
                </c:pt>
                <c:pt idx="1">
                  <c:v>Processus 1</c:v>
                </c:pt>
                <c:pt idx="2">
                  <c:v>Processus 2</c:v>
                </c:pt>
                <c:pt idx="3">
                  <c:v>Processus 3</c:v>
                </c:pt>
                <c:pt idx="4">
                  <c:v>Admin</c:v>
                </c:pt>
                <c:pt idx="5">
                  <c:v>WTP</c:v>
                </c:pt>
                <c:pt idx="6">
                  <c:v>Services</c:v>
                </c:pt>
                <c:pt idx="7">
                  <c:v>Poste de garde</c:v>
                </c:pt>
                <c:pt idx="8">
                  <c:v>Centre des visiteurs</c:v>
                </c:pt>
                <c:pt idx="9">
                  <c:v>Décharge de déchets</c:v>
                </c:pt>
                <c:pt idx="10">
                  <c:v>Jardins</c:v>
                </c:pt>
                <c:pt idx="11">
                  <c:v>Entrepôt 1</c:v>
                </c:pt>
                <c:pt idx="12">
                  <c:v>Entrepôt 2</c:v>
                </c:pt>
              </c:strCache>
            </c:strRef>
          </c:cat>
          <c:val>
            <c:numRef>
              <c:f>Cartographie!$G$87:$G$99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4-7CF2-422A-8D71-E660B68CB3A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7864665354330709"/>
          <c:y val="3.3950617283950615E-2"/>
        </c:manualLayout>
      </c:layout>
      <c:overlay val="0"/>
      <c:spPr>
        <a:noFill/>
        <a:ln w="25400">
          <a:noFill/>
        </a:ln>
      </c:spPr>
      <c:txPr>
        <a:bodyPr/>
        <a:lstStyle/>
        <a:p>
          <a:pPr>
            <a:defRPr sz="1100" b="1" i="0" u="none" strike="noStrike" baseline="0">
              <a:solidFill>
                <a:srgbClr val="000000"/>
              </a:solidFill>
              <a:latin typeface="Tahoma"/>
              <a:ea typeface="Tahoma"/>
              <a:cs typeface="Tahoma"/>
            </a:defRPr>
          </a:pPr>
          <a:endParaRPr lang="en-AT"/>
        </a:p>
      </c:txPr>
    </c:title>
    <c:autoTitleDeleted val="0"/>
    <c:plotArea>
      <c:layout>
        <c:manualLayout>
          <c:layoutTarget val="inner"/>
          <c:xMode val="edge"/>
          <c:yMode val="edge"/>
          <c:x val="0.27236668879332837"/>
          <c:y val="0.2476273033259081"/>
          <c:w val="0.47969058623302602"/>
          <c:h val="0.56192349600879132"/>
        </c:manualLayout>
      </c:layout>
      <c:pieChart>
        <c:varyColors val="1"/>
        <c:ser>
          <c:idx val="1"/>
          <c:order val="0"/>
          <c:tx>
            <c:strRef>
              <c:f>Cartographie!$H$86</c:f>
              <c:strCache>
                <c:ptCount val="1"/>
                <c:pt idx="0">
                  <c:v>Fonction/ Département</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3A1B-4797-8A6B-870B30B8D900}"/>
              </c:ext>
            </c:extLst>
          </c:dPt>
          <c:dPt>
            <c:idx val="1"/>
            <c:bubble3D val="0"/>
            <c:extLst>
              <c:ext xmlns:c16="http://schemas.microsoft.com/office/drawing/2014/chart" uri="{C3380CC4-5D6E-409C-BE32-E72D297353CC}">
                <c16:uniqueId val="{00000002-3A1B-4797-8A6B-870B30B8D90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A1B-4797-8A6B-870B30B8D90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A1B-4797-8A6B-870B30B8D90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A1B-4797-8A6B-870B30B8D900}"/>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3A1B-4797-8A6B-870B30B8D900}"/>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3A1B-4797-8A6B-870B30B8D900}"/>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3A1B-4797-8A6B-870B30B8D900}"/>
              </c:ext>
            </c:extLst>
          </c:dPt>
          <c:dPt>
            <c:idx val="8"/>
            <c:bubble3D val="0"/>
            <c:extLst>
              <c:ext xmlns:c16="http://schemas.microsoft.com/office/drawing/2014/chart" uri="{C3380CC4-5D6E-409C-BE32-E72D297353CC}">
                <c16:uniqueId val="{0000000F-3A1B-4797-8A6B-870B30B8D900}"/>
              </c:ext>
            </c:extLst>
          </c:dPt>
          <c:dPt>
            <c:idx val="9"/>
            <c:bubble3D val="0"/>
            <c:extLst>
              <c:ext xmlns:c16="http://schemas.microsoft.com/office/drawing/2014/chart" uri="{C3380CC4-5D6E-409C-BE32-E72D297353CC}">
                <c16:uniqueId val="{00000010-3A1B-4797-8A6B-870B30B8D900}"/>
              </c:ext>
            </c:extLst>
          </c:dPt>
          <c:dPt>
            <c:idx val="10"/>
            <c:bubble3D val="0"/>
            <c:extLst>
              <c:ext xmlns:c16="http://schemas.microsoft.com/office/drawing/2014/chart" uri="{C3380CC4-5D6E-409C-BE32-E72D297353CC}">
                <c16:uniqueId val="{00000011-3A1B-4797-8A6B-870B30B8D900}"/>
              </c:ext>
            </c:extLst>
          </c:dPt>
          <c:dPt>
            <c:idx val="11"/>
            <c:bubble3D val="0"/>
            <c:extLst>
              <c:ext xmlns:c16="http://schemas.microsoft.com/office/drawing/2014/chart" uri="{C3380CC4-5D6E-409C-BE32-E72D297353CC}">
                <c16:uniqueId val="{00000012-3A1B-4797-8A6B-870B30B8D900}"/>
              </c:ext>
            </c:extLst>
          </c:dPt>
          <c:dPt>
            <c:idx val="12"/>
            <c:bubble3D val="0"/>
            <c:extLst>
              <c:ext xmlns:c16="http://schemas.microsoft.com/office/drawing/2014/chart" uri="{C3380CC4-5D6E-409C-BE32-E72D297353CC}">
                <c16:uniqueId val="{00000013-3A1B-4797-8A6B-870B30B8D900}"/>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AT"/>
              </a:p>
            </c:txPr>
            <c:showLegendKey val="0"/>
            <c:showVal val="0"/>
            <c:showCatName val="1"/>
            <c:showSerName val="0"/>
            <c:showPercent val="0"/>
            <c:showBubbleSize val="0"/>
            <c:showLeaderLines val="1"/>
            <c:extLst>
              <c:ext xmlns:c15="http://schemas.microsoft.com/office/drawing/2012/chart" uri="{CE6537A1-D6FC-4f65-9D91-7224C49458BB}"/>
            </c:extLst>
          </c:dLbls>
          <c:cat>
            <c:strRef>
              <c:f>Cartographie!$H$87:$H$99</c:f>
              <c:strCache>
                <c:ptCount val="13"/>
                <c:pt idx="0">
                  <c:v>Magasins</c:v>
                </c:pt>
                <c:pt idx="1">
                  <c:v>Processus 1</c:v>
                </c:pt>
                <c:pt idx="2">
                  <c:v>Processus 2</c:v>
                </c:pt>
                <c:pt idx="3">
                  <c:v>Processus 3</c:v>
                </c:pt>
                <c:pt idx="4">
                  <c:v>Admin</c:v>
                </c:pt>
                <c:pt idx="5">
                  <c:v>WTP</c:v>
                </c:pt>
                <c:pt idx="6">
                  <c:v>Services</c:v>
                </c:pt>
                <c:pt idx="7">
                  <c:v>Poste de garde</c:v>
                </c:pt>
                <c:pt idx="8">
                  <c:v>Centre des visiteurs</c:v>
                </c:pt>
                <c:pt idx="9">
                  <c:v>Décharge de déchets</c:v>
                </c:pt>
                <c:pt idx="10">
                  <c:v>Jardins</c:v>
                </c:pt>
                <c:pt idx="11">
                  <c:v>Entrepôt 1</c:v>
                </c:pt>
                <c:pt idx="12">
                  <c:v>Entrepôt 2</c:v>
                </c:pt>
              </c:strCache>
            </c:strRef>
          </c:cat>
          <c:val>
            <c:numRef>
              <c:f>Cartographie!$I$87:$I$99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4-3A1B-4797-8A6B-870B30B8D90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307196836615897"/>
          <c:y val="3.3846153846153845E-2"/>
        </c:manualLayout>
      </c:layout>
      <c:overlay val="0"/>
      <c:spPr>
        <a:noFill/>
        <a:ln w="25400">
          <a:noFill/>
        </a:ln>
      </c:spPr>
      <c:txPr>
        <a:bodyPr/>
        <a:lstStyle/>
        <a:p>
          <a:pPr>
            <a:defRPr sz="1075" b="1" i="0" u="none" strike="noStrike" baseline="0">
              <a:solidFill>
                <a:srgbClr val="000000"/>
              </a:solidFill>
              <a:latin typeface="Tahoma"/>
              <a:ea typeface="Tahoma"/>
              <a:cs typeface="Tahoma"/>
            </a:defRPr>
          </a:pPr>
          <a:endParaRPr lang="en-AT"/>
        </a:p>
      </c:txPr>
    </c:title>
    <c:autoTitleDeleted val="0"/>
    <c:plotArea>
      <c:layout>
        <c:manualLayout>
          <c:layoutTarget val="inner"/>
          <c:xMode val="edge"/>
          <c:yMode val="edge"/>
          <c:x val="0.2725494545532548"/>
          <c:y val="0.24941463101921946"/>
          <c:w val="0.4795231004921926"/>
          <c:h val="0.55583832055711768"/>
        </c:manualLayout>
      </c:layout>
      <c:pieChart>
        <c:varyColors val="1"/>
        <c:ser>
          <c:idx val="1"/>
          <c:order val="0"/>
          <c:tx>
            <c:strRef>
              <c:f>Cartographie!$J$86</c:f>
              <c:strCache>
                <c:ptCount val="1"/>
                <c:pt idx="0">
                  <c:v>Processus</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F8E3-478A-89EC-4246CF75AAE8}"/>
              </c:ext>
            </c:extLst>
          </c:dPt>
          <c:dPt>
            <c:idx val="1"/>
            <c:bubble3D val="0"/>
            <c:extLst>
              <c:ext xmlns:c16="http://schemas.microsoft.com/office/drawing/2014/chart" uri="{C3380CC4-5D6E-409C-BE32-E72D297353CC}">
                <c16:uniqueId val="{00000002-F8E3-478A-89EC-4246CF75AAE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F8E3-478A-89EC-4246CF75AAE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F8E3-478A-89EC-4246CF75AAE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F8E3-478A-89EC-4246CF75AAE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F8E3-478A-89EC-4246CF75AAE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F8E3-478A-89EC-4246CF75AAE8}"/>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F8E3-478A-89EC-4246CF75AAE8}"/>
              </c:ext>
            </c:extLst>
          </c:dPt>
          <c:dPt>
            <c:idx val="8"/>
            <c:bubble3D val="0"/>
            <c:extLst>
              <c:ext xmlns:c16="http://schemas.microsoft.com/office/drawing/2014/chart" uri="{C3380CC4-5D6E-409C-BE32-E72D297353CC}">
                <c16:uniqueId val="{0000000F-F8E3-478A-89EC-4246CF75AAE8}"/>
              </c:ext>
            </c:extLst>
          </c:dPt>
          <c:dPt>
            <c:idx val="9"/>
            <c:bubble3D val="0"/>
            <c:extLst>
              <c:ext xmlns:c16="http://schemas.microsoft.com/office/drawing/2014/chart" uri="{C3380CC4-5D6E-409C-BE32-E72D297353CC}">
                <c16:uniqueId val="{00000010-F8E3-478A-89EC-4246CF75AAE8}"/>
              </c:ext>
            </c:extLst>
          </c:dPt>
          <c:dPt>
            <c:idx val="10"/>
            <c:bubble3D val="0"/>
            <c:extLst>
              <c:ext xmlns:c16="http://schemas.microsoft.com/office/drawing/2014/chart" uri="{C3380CC4-5D6E-409C-BE32-E72D297353CC}">
                <c16:uniqueId val="{00000011-F8E3-478A-89EC-4246CF75AAE8}"/>
              </c:ext>
            </c:extLst>
          </c:dPt>
          <c:dPt>
            <c:idx val="11"/>
            <c:bubble3D val="0"/>
            <c:extLst>
              <c:ext xmlns:c16="http://schemas.microsoft.com/office/drawing/2014/chart" uri="{C3380CC4-5D6E-409C-BE32-E72D297353CC}">
                <c16:uniqueId val="{00000012-F8E3-478A-89EC-4246CF75AAE8}"/>
              </c:ext>
            </c:extLst>
          </c:dPt>
          <c:dPt>
            <c:idx val="12"/>
            <c:bubble3D val="0"/>
            <c:extLst>
              <c:ext xmlns:c16="http://schemas.microsoft.com/office/drawing/2014/chart" uri="{C3380CC4-5D6E-409C-BE32-E72D297353CC}">
                <c16:uniqueId val="{00000013-F8E3-478A-89EC-4246CF75AAE8}"/>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AT"/>
              </a:p>
            </c:txPr>
            <c:showLegendKey val="0"/>
            <c:showVal val="0"/>
            <c:showCatName val="1"/>
            <c:showSerName val="0"/>
            <c:showPercent val="0"/>
            <c:showBubbleSize val="0"/>
            <c:showLeaderLines val="1"/>
            <c:extLst>
              <c:ext xmlns:c15="http://schemas.microsoft.com/office/drawing/2012/chart" uri="{CE6537A1-D6FC-4f65-9D91-7224C49458BB}"/>
            </c:extLst>
          </c:dLbls>
          <c:cat>
            <c:strRef>
              <c:f>Cartographie!$J$87:$J$99</c:f>
              <c:strCache>
                <c:ptCount val="13"/>
                <c:pt idx="0">
                  <c:v>-non un processus-</c:v>
                </c:pt>
                <c:pt idx="1">
                  <c:v>Processus 1</c:v>
                </c:pt>
                <c:pt idx="2">
                  <c:v>Processus 2</c:v>
                </c:pt>
                <c:pt idx="3">
                  <c:v>Processus 3</c:v>
                </c:pt>
                <c:pt idx="4">
                  <c:v>Admin</c:v>
                </c:pt>
                <c:pt idx="5">
                  <c:v>WTP</c:v>
                </c:pt>
                <c:pt idx="6">
                  <c:v>Services</c:v>
                </c:pt>
                <c:pt idx="7">
                  <c:v>Poste de garde</c:v>
                </c:pt>
                <c:pt idx="8">
                  <c:v>Centre des visiteurs</c:v>
                </c:pt>
                <c:pt idx="9">
                  <c:v>Décharge de déchets</c:v>
                </c:pt>
                <c:pt idx="10">
                  <c:v>Jardins</c:v>
                </c:pt>
                <c:pt idx="11">
                  <c:v>Entrepôt 1</c:v>
                </c:pt>
                <c:pt idx="12">
                  <c:v>Entrepôt 2</c:v>
                </c:pt>
              </c:strCache>
            </c:strRef>
          </c:cat>
          <c:val>
            <c:numRef>
              <c:f>Cartographie!$K$87:$K$99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4-F8E3-478A-89EC-4246CF75AAE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95817015019719"/>
          <c:y val="3.3742331288343558E-2"/>
        </c:manualLayout>
      </c:layout>
      <c:overlay val="0"/>
      <c:spPr>
        <a:noFill/>
        <a:ln w="25400">
          <a:noFill/>
        </a:ln>
      </c:spPr>
      <c:txPr>
        <a:bodyPr/>
        <a:lstStyle/>
        <a:p>
          <a:pPr>
            <a:defRPr sz="1075" b="1" i="0" u="none" strike="noStrike" baseline="0">
              <a:solidFill>
                <a:srgbClr val="000000"/>
              </a:solidFill>
              <a:latin typeface="Tahoma"/>
              <a:ea typeface="Tahoma"/>
              <a:cs typeface="Tahoma"/>
            </a:defRPr>
          </a:pPr>
          <a:endParaRPr lang="en-AT"/>
        </a:p>
      </c:txPr>
    </c:title>
    <c:autoTitleDeleted val="0"/>
    <c:plotArea>
      <c:layout>
        <c:manualLayout>
          <c:layoutTarget val="inner"/>
          <c:xMode val="edge"/>
          <c:yMode val="edge"/>
          <c:x val="0.2693963763077733"/>
          <c:y val="0.24645397529355559"/>
          <c:w val="0.48368894837077481"/>
          <c:h val="0.56163069369781415"/>
        </c:manualLayout>
      </c:layout>
      <c:pieChart>
        <c:varyColors val="1"/>
        <c:ser>
          <c:idx val="1"/>
          <c:order val="0"/>
          <c:tx>
            <c:strRef>
              <c:f>Cartographie!$L$86</c:f>
              <c:strCache>
                <c:ptCount val="1"/>
                <c:pt idx="0">
                  <c:v>Forme d'énergie</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5CB2-4B87-998F-6D4304736F78}"/>
              </c:ext>
            </c:extLst>
          </c:dPt>
          <c:dPt>
            <c:idx val="1"/>
            <c:bubble3D val="0"/>
            <c:extLst>
              <c:ext xmlns:c16="http://schemas.microsoft.com/office/drawing/2014/chart" uri="{C3380CC4-5D6E-409C-BE32-E72D297353CC}">
                <c16:uniqueId val="{00000002-5CB2-4B87-998F-6D4304736F7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5CB2-4B87-998F-6D4304736F7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5CB2-4B87-998F-6D4304736F7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5CB2-4B87-998F-6D4304736F7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5CB2-4B87-998F-6D4304736F7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5CB2-4B87-998F-6D4304736F78}"/>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5CB2-4B87-998F-6D4304736F78}"/>
              </c:ext>
            </c:extLst>
          </c:dPt>
          <c:dPt>
            <c:idx val="8"/>
            <c:bubble3D val="0"/>
            <c:extLst>
              <c:ext xmlns:c16="http://schemas.microsoft.com/office/drawing/2014/chart" uri="{C3380CC4-5D6E-409C-BE32-E72D297353CC}">
                <c16:uniqueId val="{0000000F-5CB2-4B87-998F-6D4304736F78}"/>
              </c:ext>
            </c:extLst>
          </c:dPt>
          <c:dPt>
            <c:idx val="9"/>
            <c:bubble3D val="0"/>
            <c:extLst>
              <c:ext xmlns:c16="http://schemas.microsoft.com/office/drawing/2014/chart" uri="{C3380CC4-5D6E-409C-BE32-E72D297353CC}">
                <c16:uniqueId val="{00000010-5CB2-4B87-998F-6D4304736F78}"/>
              </c:ext>
            </c:extLst>
          </c:dPt>
          <c:dPt>
            <c:idx val="10"/>
            <c:bubble3D val="0"/>
            <c:extLst>
              <c:ext xmlns:c16="http://schemas.microsoft.com/office/drawing/2014/chart" uri="{C3380CC4-5D6E-409C-BE32-E72D297353CC}">
                <c16:uniqueId val="{00000011-5CB2-4B87-998F-6D4304736F78}"/>
              </c:ext>
            </c:extLst>
          </c:dPt>
          <c:dPt>
            <c:idx val="11"/>
            <c:bubble3D val="0"/>
            <c:extLst>
              <c:ext xmlns:c16="http://schemas.microsoft.com/office/drawing/2014/chart" uri="{C3380CC4-5D6E-409C-BE32-E72D297353CC}">
                <c16:uniqueId val="{00000012-5CB2-4B87-998F-6D4304736F78}"/>
              </c:ext>
            </c:extLst>
          </c:dPt>
          <c:dPt>
            <c:idx val="12"/>
            <c:bubble3D val="0"/>
            <c:extLst>
              <c:ext xmlns:c16="http://schemas.microsoft.com/office/drawing/2014/chart" uri="{C3380CC4-5D6E-409C-BE32-E72D297353CC}">
                <c16:uniqueId val="{00000013-5CB2-4B87-998F-6D4304736F78}"/>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AT"/>
              </a:p>
            </c:txPr>
            <c:showLegendKey val="0"/>
            <c:showVal val="0"/>
            <c:showCatName val="1"/>
            <c:showSerName val="0"/>
            <c:showPercent val="0"/>
            <c:showBubbleSize val="0"/>
            <c:showLeaderLines val="1"/>
            <c:extLst>
              <c:ext xmlns:c15="http://schemas.microsoft.com/office/drawing/2012/chart" uri="{CE6537A1-D6FC-4f65-9D91-7224C49458BB}"/>
            </c:extLst>
          </c:dLbls>
          <c:cat>
            <c:strRef>
              <c:f>Cartographie!$L$87:$L$99</c:f>
              <c:strCache>
                <c:ptCount val="5"/>
                <c:pt idx="0">
                  <c:v>Électricité</c:v>
                </c:pt>
                <c:pt idx="1">
                  <c:v>Vapeur</c:v>
                </c:pt>
                <c:pt idx="2">
                  <c:v>Gaz</c:v>
                </c:pt>
                <c:pt idx="3">
                  <c:v>Pétrole</c:v>
                </c:pt>
                <c:pt idx="4">
                  <c:v>Chauffage urbain</c:v>
                </c:pt>
              </c:strCache>
            </c:strRef>
          </c:cat>
          <c:val>
            <c:numRef>
              <c:f>Cartographie!$M$87:$M$99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4-5CB2-4B87-998F-6D4304736F7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743510464333319"/>
          <c:y val="3.3639143730886847E-2"/>
        </c:manualLayout>
      </c:layout>
      <c:overlay val="0"/>
      <c:spPr>
        <a:noFill/>
        <a:ln w="25400">
          <a:noFill/>
        </a:ln>
      </c:spPr>
      <c:txPr>
        <a:bodyPr/>
        <a:lstStyle/>
        <a:p>
          <a:pPr>
            <a:defRPr sz="1075" b="1" i="0" u="none" strike="noStrike" baseline="0">
              <a:solidFill>
                <a:srgbClr val="000000"/>
              </a:solidFill>
              <a:latin typeface="Tahoma"/>
              <a:ea typeface="Tahoma"/>
              <a:cs typeface="Tahoma"/>
            </a:defRPr>
          </a:pPr>
          <a:endParaRPr lang="en-AT"/>
        </a:p>
      </c:txPr>
    </c:title>
    <c:autoTitleDeleted val="0"/>
    <c:plotArea>
      <c:layout>
        <c:manualLayout>
          <c:layoutTarget val="inner"/>
          <c:xMode val="edge"/>
          <c:yMode val="edge"/>
          <c:x val="0.27199221221781356"/>
          <c:y val="0.25059869133298407"/>
          <c:w val="0.48263279761957889"/>
          <c:h val="0.55793670900551162"/>
        </c:manualLayout>
      </c:layout>
      <c:pieChart>
        <c:varyColors val="1"/>
        <c:ser>
          <c:idx val="1"/>
          <c:order val="0"/>
          <c:tx>
            <c:strRef>
              <c:f>Cartographie!$N$86</c:f>
              <c:strCache>
                <c:ptCount val="1"/>
                <c:pt idx="0">
                  <c:v>Technologie</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2735-449E-A952-E1F5715897DD}"/>
              </c:ext>
            </c:extLst>
          </c:dPt>
          <c:dPt>
            <c:idx val="1"/>
            <c:bubble3D val="0"/>
            <c:extLst>
              <c:ext xmlns:c16="http://schemas.microsoft.com/office/drawing/2014/chart" uri="{C3380CC4-5D6E-409C-BE32-E72D297353CC}">
                <c16:uniqueId val="{00000002-2735-449E-A952-E1F5715897DD}"/>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735-449E-A952-E1F5715897DD}"/>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735-449E-A952-E1F5715897DD}"/>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735-449E-A952-E1F5715897DD}"/>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2735-449E-A952-E1F5715897DD}"/>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2735-449E-A952-E1F5715897DD}"/>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2735-449E-A952-E1F5715897DD}"/>
              </c:ext>
            </c:extLst>
          </c:dPt>
          <c:dPt>
            <c:idx val="8"/>
            <c:bubble3D val="0"/>
            <c:extLst>
              <c:ext xmlns:c16="http://schemas.microsoft.com/office/drawing/2014/chart" uri="{C3380CC4-5D6E-409C-BE32-E72D297353CC}">
                <c16:uniqueId val="{0000000F-2735-449E-A952-E1F5715897DD}"/>
              </c:ext>
            </c:extLst>
          </c:dPt>
          <c:dPt>
            <c:idx val="9"/>
            <c:bubble3D val="0"/>
            <c:extLst>
              <c:ext xmlns:c16="http://schemas.microsoft.com/office/drawing/2014/chart" uri="{C3380CC4-5D6E-409C-BE32-E72D297353CC}">
                <c16:uniqueId val="{00000010-2735-449E-A952-E1F5715897DD}"/>
              </c:ext>
            </c:extLst>
          </c:dPt>
          <c:dPt>
            <c:idx val="10"/>
            <c:bubble3D val="0"/>
            <c:extLst>
              <c:ext xmlns:c16="http://schemas.microsoft.com/office/drawing/2014/chart" uri="{C3380CC4-5D6E-409C-BE32-E72D297353CC}">
                <c16:uniqueId val="{00000011-2735-449E-A952-E1F5715897DD}"/>
              </c:ext>
            </c:extLst>
          </c:dPt>
          <c:dPt>
            <c:idx val="11"/>
            <c:bubble3D val="0"/>
            <c:extLst>
              <c:ext xmlns:c16="http://schemas.microsoft.com/office/drawing/2014/chart" uri="{C3380CC4-5D6E-409C-BE32-E72D297353CC}">
                <c16:uniqueId val="{00000012-2735-449E-A952-E1F5715897DD}"/>
              </c:ext>
            </c:extLst>
          </c:dPt>
          <c:dPt>
            <c:idx val="12"/>
            <c:bubble3D val="0"/>
            <c:extLst>
              <c:ext xmlns:c16="http://schemas.microsoft.com/office/drawing/2014/chart" uri="{C3380CC4-5D6E-409C-BE32-E72D297353CC}">
                <c16:uniqueId val="{00000013-2735-449E-A952-E1F5715897DD}"/>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AT"/>
              </a:p>
            </c:txPr>
            <c:showLegendKey val="0"/>
            <c:showVal val="0"/>
            <c:showCatName val="1"/>
            <c:showSerName val="0"/>
            <c:showPercent val="0"/>
            <c:showBubbleSize val="0"/>
            <c:showLeaderLines val="1"/>
            <c:extLst>
              <c:ext xmlns:c15="http://schemas.microsoft.com/office/drawing/2012/chart" uri="{CE6537A1-D6FC-4f65-9D91-7224C49458BB}"/>
            </c:extLst>
          </c:dLbls>
          <c:cat>
            <c:strRef>
              <c:f>Cartographie!$N$87:$N$99</c:f>
              <c:strCache>
                <c:ptCount val="6"/>
                <c:pt idx="0">
                  <c:v>Éclairage</c:v>
                </c:pt>
                <c:pt idx="1">
                  <c:v>Chauffage</c:v>
                </c:pt>
                <c:pt idx="2">
                  <c:v>Moteurs</c:v>
                </c:pt>
                <c:pt idx="3">
                  <c:v>Electronique</c:v>
                </c:pt>
                <c:pt idx="4">
                  <c:v>Refroidissement</c:v>
                </c:pt>
                <c:pt idx="5">
                  <c:v>Compr. Air</c:v>
                </c:pt>
              </c:strCache>
            </c:strRef>
          </c:cat>
          <c:val>
            <c:numRef>
              <c:f>Cartographie!$O$87:$O$99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4-2735-449E-A952-E1F5715897D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631578947368423"/>
          <c:y val="3.3536585365853661E-2"/>
        </c:manualLayout>
      </c:layout>
      <c:overlay val="0"/>
      <c:spPr>
        <a:noFill/>
        <a:ln w="25400">
          <a:noFill/>
        </a:ln>
      </c:spPr>
      <c:txPr>
        <a:bodyPr/>
        <a:lstStyle/>
        <a:p>
          <a:pPr>
            <a:defRPr sz="1075" b="1" i="0" u="none" strike="noStrike" baseline="0">
              <a:solidFill>
                <a:srgbClr val="000000"/>
              </a:solidFill>
              <a:latin typeface="Tahoma"/>
              <a:ea typeface="Tahoma"/>
              <a:cs typeface="Tahoma"/>
            </a:defRPr>
          </a:pPr>
          <a:endParaRPr lang="en-AT"/>
        </a:p>
      </c:txPr>
    </c:title>
    <c:autoTitleDeleted val="0"/>
    <c:plotArea>
      <c:layout>
        <c:manualLayout>
          <c:layoutTarget val="inner"/>
          <c:xMode val="edge"/>
          <c:yMode val="edge"/>
          <c:x val="0.27310897060736239"/>
          <c:y val="0.25236634657121276"/>
          <c:w val="0.47845406128958978"/>
          <c:h val="0.54954540888871573"/>
        </c:manualLayout>
      </c:layout>
      <c:pieChart>
        <c:varyColors val="1"/>
        <c:ser>
          <c:idx val="1"/>
          <c:order val="0"/>
          <c:tx>
            <c:strRef>
              <c:f>Cartographie!$P$86</c:f>
              <c:strCache>
                <c:ptCount val="1"/>
                <c:pt idx="0">
                  <c:v>Mode de fonctionnement</c:v>
                </c:pt>
              </c:strCache>
            </c:strRef>
          </c:tx>
          <c:spPr>
            <a:solidFill>
              <a:srgbClr val="993366"/>
            </a:solidFill>
            <a:ln w="12700">
              <a:solidFill>
                <a:srgbClr val="000000"/>
              </a:solidFill>
              <a:prstDash val="solid"/>
            </a:ln>
          </c:spPr>
          <c:explosion val="4"/>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E08A-4819-91E4-89673A027F39}"/>
              </c:ext>
            </c:extLst>
          </c:dPt>
          <c:dPt>
            <c:idx val="1"/>
            <c:bubble3D val="0"/>
            <c:extLst>
              <c:ext xmlns:c16="http://schemas.microsoft.com/office/drawing/2014/chart" uri="{C3380CC4-5D6E-409C-BE32-E72D297353CC}">
                <c16:uniqueId val="{00000002-E08A-4819-91E4-89673A027F3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E08A-4819-91E4-89673A027F3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E08A-4819-91E4-89673A027F3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E08A-4819-91E4-89673A027F39}"/>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E08A-4819-91E4-89673A027F39}"/>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E08A-4819-91E4-89673A027F39}"/>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E08A-4819-91E4-89673A027F39}"/>
              </c:ext>
            </c:extLst>
          </c:dPt>
          <c:dPt>
            <c:idx val="8"/>
            <c:bubble3D val="0"/>
            <c:extLst>
              <c:ext xmlns:c16="http://schemas.microsoft.com/office/drawing/2014/chart" uri="{C3380CC4-5D6E-409C-BE32-E72D297353CC}">
                <c16:uniqueId val="{0000000F-E08A-4819-91E4-89673A027F39}"/>
              </c:ext>
            </c:extLst>
          </c:dPt>
          <c:dPt>
            <c:idx val="9"/>
            <c:bubble3D val="0"/>
            <c:extLst>
              <c:ext xmlns:c16="http://schemas.microsoft.com/office/drawing/2014/chart" uri="{C3380CC4-5D6E-409C-BE32-E72D297353CC}">
                <c16:uniqueId val="{00000010-E08A-4819-91E4-89673A027F39}"/>
              </c:ext>
            </c:extLst>
          </c:dPt>
          <c:dPt>
            <c:idx val="10"/>
            <c:bubble3D val="0"/>
            <c:extLst>
              <c:ext xmlns:c16="http://schemas.microsoft.com/office/drawing/2014/chart" uri="{C3380CC4-5D6E-409C-BE32-E72D297353CC}">
                <c16:uniqueId val="{00000011-E08A-4819-91E4-89673A027F39}"/>
              </c:ext>
            </c:extLst>
          </c:dPt>
          <c:dPt>
            <c:idx val="11"/>
            <c:bubble3D val="0"/>
            <c:extLst>
              <c:ext xmlns:c16="http://schemas.microsoft.com/office/drawing/2014/chart" uri="{C3380CC4-5D6E-409C-BE32-E72D297353CC}">
                <c16:uniqueId val="{00000012-E08A-4819-91E4-89673A027F39}"/>
              </c:ext>
            </c:extLst>
          </c:dPt>
          <c:dPt>
            <c:idx val="12"/>
            <c:bubble3D val="0"/>
            <c:extLst>
              <c:ext xmlns:c16="http://schemas.microsoft.com/office/drawing/2014/chart" uri="{C3380CC4-5D6E-409C-BE32-E72D297353CC}">
                <c16:uniqueId val="{00000013-E08A-4819-91E4-89673A027F39}"/>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ahoma"/>
                    <a:ea typeface="Tahoma"/>
                    <a:cs typeface="Tahoma"/>
                  </a:defRPr>
                </a:pPr>
                <a:endParaRPr lang="en-AT"/>
              </a:p>
            </c:txPr>
            <c:showLegendKey val="0"/>
            <c:showVal val="0"/>
            <c:showCatName val="1"/>
            <c:showSerName val="0"/>
            <c:showPercent val="0"/>
            <c:showBubbleSize val="0"/>
            <c:showLeaderLines val="1"/>
            <c:extLst>
              <c:ext xmlns:c15="http://schemas.microsoft.com/office/drawing/2012/chart" uri="{CE6537A1-D6FC-4f65-9D91-7224C49458BB}"/>
            </c:extLst>
          </c:dLbls>
          <c:cat>
            <c:strRef>
              <c:f>Cartographie!$P$87:$P$99</c:f>
              <c:strCache>
                <c:ptCount val="5"/>
                <c:pt idx="0">
                  <c:v>Mélange</c:v>
                </c:pt>
                <c:pt idx="1">
                  <c:v>continuellement</c:v>
                </c:pt>
                <c:pt idx="2">
                  <c:v>On-off</c:v>
                </c:pt>
                <c:pt idx="3">
                  <c:v>Valve/amortisseur</c:v>
                </c:pt>
                <c:pt idx="4">
                  <c:v>VSD</c:v>
                </c:pt>
              </c:strCache>
            </c:strRef>
          </c:cat>
          <c:val>
            <c:numRef>
              <c:f>Cartographie!$Q$87:$Q$99</c:f>
              <c:numCache>
                <c:formatCode>#,##0.0</c:formatCode>
                <c:ptCount val="13"/>
                <c:pt idx="0">
                  <c:v>0</c:v>
                </c:pt>
                <c:pt idx="1">
                  <c:v>0</c:v>
                </c:pt>
                <c:pt idx="2">
                  <c:v>0</c:v>
                </c:pt>
                <c:pt idx="3">
                  <c:v>0</c:v>
                </c:pt>
                <c:pt idx="4">
                  <c:v>0</c:v>
                </c:pt>
                <c:pt idx="5">
                  <c:v>50</c:v>
                </c:pt>
                <c:pt idx="6">
                  <c:v>50</c:v>
                </c:pt>
                <c:pt idx="7">
                  <c:v>50</c:v>
                </c:pt>
                <c:pt idx="8">
                  <c:v>50</c:v>
                </c:pt>
                <c:pt idx="9">
                  <c:v>50</c:v>
                </c:pt>
                <c:pt idx="10">
                  <c:v>50</c:v>
                </c:pt>
                <c:pt idx="11">
                  <c:v>50</c:v>
                </c:pt>
                <c:pt idx="12">
                  <c:v>50</c:v>
                </c:pt>
              </c:numCache>
            </c:numRef>
          </c:val>
          <c:extLst>
            <c:ext xmlns:c16="http://schemas.microsoft.com/office/drawing/2014/chart" uri="{C3380CC4-5D6E-409C-BE32-E72D297353CC}">
              <c16:uniqueId val="{00000014-E08A-4819-91E4-89673A027F39}"/>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ICP réel / de consigne - combiné (toute énergie)</a:t>
            </a:r>
          </a:p>
        </c:rich>
      </c:tx>
      <c:layout>
        <c:manualLayout>
          <c:xMode val="edge"/>
          <c:yMode val="edge"/>
          <c:x val="0.22934232715008432"/>
          <c:y val="3.1862745098039214E-2"/>
        </c:manualLayout>
      </c:layout>
      <c:overlay val="0"/>
      <c:spPr>
        <a:noFill/>
        <a:ln w="25400">
          <a:noFill/>
        </a:ln>
      </c:spPr>
    </c:title>
    <c:autoTitleDeleted val="0"/>
    <c:plotArea>
      <c:layout>
        <c:manualLayout>
          <c:layoutTarget val="inner"/>
          <c:xMode val="edge"/>
          <c:yMode val="edge"/>
          <c:x val="0.12237219896118305"/>
          <c:y val="0.13636786891738481"/>
          <c:w val="0.85397373253556763"/>
          <c:h val="0.70646132091922964"/>
        </c:manualLayout>
      </c:layout>
      <c:lineChart>
        <c:grouping val="standard"/>
        <c:varyColors val="0"/>
        <c:ser>
          <c:idx val="0"/>
          <c:order val="0"/>
          <c:tx>
            <c:v>Actual</c:v>
          </c:tx>
          <c:spPr>
            <a:ln w="25400">
              <a:solidFill>
                <a:srgbClr val="3366FF"/>
              </a:solidFill>
              <a:prstDash val="solid"/>
            </a:ln>
          </c:spPr>
          <c:marker>
            <c:symbol val="diamond"/>
            <c:size val="5"/>
            <c:spPr>
              <a:solidFill>
                <a:srgbClr val="008080"/>
              </a:solidFill>
              <a:ln>
                <a:solidFill>
                  <a:srgbClr val="008080"/>
                </a:solidFill>
                <a:prstDash val="solid"/>
              </a:ln>
            </c:spPr>
          </c:marker>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ICP!$U$22:$U$33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CE8-4C40-8D69-BBB7144A4853}"/>
            </c:ext>
          </c:extLst>
        </c:ser>
        <c:ser>
          <c:idx val="1"/>
          <c:order val="1"/>
          <c:tx>
            <c:v>Target</c:v>
          </c:tx>
          <c:spPr>
            <a:ln w="25400">
              <a:solidFill>
                <a:srgbClr val="993366"/>
              </a:solidFill>
              <a:prstDash val="lgDash"/>
            </a:ln>
          </c:spPr>
          <c:marker>
            <c:symbol val="none"/>
          </c:marker>
          <c:cat>
            <c:strRef>
              <c:f>ICP!$B$22:$B$33</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ICP!$I$22:$I$33</c:f>
              <c:numCache>
                <c:formatCode>#,##0.00</c:formatCode>
                <c:ptCount val="12"/>
              </c:numCache>
            </c:numRef>
          </c:val>
          <c:smooth val="0"/>
          <c:extLst>
            <c:ext xmlns:c16="http://schemas.microsoft.com/office/drawing/2014/chart" uri="{C3380CC4-5D6E-409C-BE32-E72D297353CC}">
              <c16:uniqueId val="{00000001-9CE8-4C40-8D69-BBB7144A4853}"/>
            </c:ext>
          </c:extLst>
        </c:ser>
        <c:dLbls>
          <c:showLegendKey val="0"/>
          <c:showVal val="0"/>
          <c:showCatName val="0"/>
          <c:showSerName val="0"/>
          <c:showPercent val="0"/>
          <c:showBubbleSize val="0"/>
        </c:dLbls>
        <c:marker val="1"/>
        <c:smooth val="0"/>
        <c:axId val="168727296"/>
        <c:axId val="168728832"/>
      </c:lineChart>
      <c:catAx>
        <c:axId val="168727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8728832"/>
        <c:crosses val="autoZero"/>
        <c:auto val="1"/>
        <c:lblAlgn val="ctr"/>
        <c:lblOffset val="100"/>
        <c:tickLblSkip val="1"/>
        <c:tickMarkSkip val="1"/>
        <c:noMultiLvlLbl val="0"/>
      </c:catAx>
      <c:valAx>
        <c:axId val="16872883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EPI</a:t>
                </a:r>
              </a:p>
            </c:rich>
          </c:tx>
          <c:layout>
            <c:manualLayout>
              <c:xMode val="edge"/>
              <c:yMode val="edge"/>
              <c:x val="1.8549747048903879E-2"/>
              <c:y val="0.45098142143996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8727296"/>
        <c:crosses val="autoZero"/>
        <c:crossBetween val="between"/>
      </c:valAx>
      <c:spPr>
        <a:solidFill>
          <a:srgbClr val="FFFFFF"/>
        </a:solidFill>
        <a:ln w="12700">
          <a:solidFill>
            <a:srgbClr val="969696"/>
          </a:solidFill>
          <a:prstDash val="solid"/>
        </a:ln>
      </c:spPr>
    </c:plotArea>
    <c:legend>
      <c:legendPos val="r"/>
      <c:layout>
        <c:manualLayout>
          <c:xMode val="edge"/>
          <c:yMode val="edge"/>
          <c:x val="0.2263227765733708"/>
          <c:y val="0.93752909880702029"/>
          <c:w val="0.66054670837111717"/>
          <c:h val="5.303194902342742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99"/>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Analyse de régression - combinée (toute énergie)</a:t>
            </a:r>
          </a:p>
        </c:rich>
      </c:tx>
      <c:layout>
        <c:manualLayout>
          <c:xMode val="edge"/>
          <c:yMode val="edge"/>
          <c:x val="0.23310828545080514"/>
          <c:y val="3.0588235294117649E-2"/>
        </c:manualLayout>
      </c:layout>
      <c:overlay val="0"/>
      <c:spPr>
        <a:noFill/>
        <a:ln w="25400">
          <a:noFill/>
        </a:ln>
      </c:spPr>
    </c:title>
    <c:autoTitleDeleted val="0"/>
    <c:plotArea>
      <c:layout>
        <c:manualLayout>
          <c:layoutTarget val="inner"/>
          <c:xMode val="edge"/>
          <c:yMode val="edge"/>
          <c:x val="0.13193043439609378"/>
          <c:y val="0.12000402068691324"/>
          <c:w val="0.82060730194370324"/>
          <c:h val="0.66729508472874477"/>
        </c:manualLayout>
      </c:layout>
      <c:scatterChart>
        <c:scatterStyle val="lineMarker"/>
        <c:varyColors val="0"/>
        <c:ser>
          <c:idx val="0"/>
          <c:order val="0"/>
          <c:tx>
            <c:v>Actual</c:v>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AT"/>
                </a:p>
              </c:txPr>
            </c:trendlineLbl>
          </c:trendline>
          <c:xVal>
            <c:numRef>
              <c:f>ICP!$H$22:$H$33</c:f>
              <c:numCache>
                <c:formatCode>#,##0</c:formatCode>
                <c:ptCount val="12"/>
              </c:numCache>
            </c:numRef>
          </c:xVal>
          <c:yVal>
            <c:numRef>
              <c:f>ICP!$O$22:$O$33</c:f>
              <c:numCache>
                <c:formatCode>#,##0</c:formatCode>
                <c:ptCount val="12"/>
                <c:pt idx="0">
                  <c:v>866</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7F71-4290-BC68-8A8555F33A00}"/>
            </c:ext>
          </c:extLst>
        </c:ser>
        <c:dLbls>
          <c:showLegendKey val="0"/>
          <c:showVal val="0"/>
          <c:showCatName val="0"/>
          <c:showSerName val="0"/>
          <c:showPercent val="0"/>
          <c:showBubbleSize val="0"/>
        </c:dLbls>
        <c:axId val="169320832"/>
        <c:axId val="169322752"/>
      </c:scatterChart>
      <c:valAx>
        <c:axId val="169320832"/>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r-FR"/>
                  <a:t>Activité</a:t>
                </a:r>
              </a:p>
            </c:rich>
          </c:tx>
          <c:layout>
            <c:manualLayout>
              <c:xMode val="edge"/>
              <c:yMode val="edge"/>
              <c:x val="0.50337873306377245"/>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9322752"/>
        <c:crosses val="autoZero"/>
        <c:crossBetween val="midCat"/>
      </c:valAx>
      <c:valAx>
        <c:axId val="169322752"/>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Consommation mensuelle d'énergie [kWh]</a:t>
                </a:r>
              </a:p>
            </c:rich>
          </c:tx>
          <c:layout>
            <c:manualLayout>
              <c:xMode val="edge"/>
              <c:yMode val="edge"/>
              <c:x val="1.8581081081081082E-2"/>
              <c:y val="0.1529411764705882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9320832"/>
        <c:crosses val="autoZero"/>
        <c:crossBetween val="midCat"/>
      </c:valAx>
      <c:spPr>
        <a:noFill/>
        <a:ln w="12700">
          <a:solidFill>
            <a:srgbClr val="969696"/>
          </a:solidFill>
          <a:prstDash val="solid"/>
        </a:ln>
      </c:spPr>
    </c:plotArea>
    <c:legend>
      <c:legendPos val="r"/>
      <c:layout>
        <c:manualLayout>
          <c:xMode val="edge"/>
          <c:yMode val="edge"/>
          <c:x val="0.19921495593810157"/>
          <c:y val="0.9400314953808202"/>
          <c:w val="0.66229078066839076"/>
          <c:h val="5.091079665505409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Analyse de régression - Toute l'énergie thermique</a:t>
            </a:r>
          </a:p>
        </c:rich>
      </c:tx>
      <c:layout>
        <c:manualLayout>
          <c:xMode val="edge"/>
          <c:yMode val="edge"/>
          <c:x val="0.25463743676222594"/>
          <c:y val="3.0588235294117649E-2"/>
        </c:manualLayout>
      </c:layout>
      <c:overlay val="0"/>
      <c:spPr>
        <a:noFill/>
        <a:ln w="25400">
          <a:noFill/>
        </a:ln>
      </c:spPr>
    </c:title>
    <c:autoTitleDeleted val="0"/>
    <c:plotArea>
      <c:layout>
        <c:manualLayout>
          <c:layoutTarget val="inner"/>
          <c:xMode val="edge"/>
          <c:yMode val="edge"/>
          <c:x val="0.1315830096356807"/>
          <c:y val="0.12000402068691324"/>
          <c:w val="0.82107798012664757"/>
          <c:h val="0.66729508472874477"/>
        </c:manualLayout>
      </c:layout>
      <c:scatterChart>
        <c:scatterStyle val="lineMarker"/>
        <c:varyColors val="0"/>
        <c:ser>
          <c:idx val="0"/>
          <c:order val="0"/>
          <c:tx>
            <c:strRef>
              <c:f>ICP!$N$20</c:f>
              <c:strCache>
                <c:ptCount val="1"/>
                <c:pt idx="0">
                  <c:v>Tous les thermiques</c:v>
                </c:pt>
              </c:strCache>
            </c:strRef>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AT"/>
                </a:p>
              </c:txPr>
            </c:trendlineLbl>
          </c:trendline>
          <c:xVal>
            <c:numRef>
              <c:f>ICP!$G$22:$G$33</c:f>
              <c:numCache>
                <c:formatCode>#,##0</c:formatCode>
                <c:ptCount val="12"/>
              </c:numCache>
            </c:numRef>
          </c:xVal>
          <c:yVal>
            <c:numRef>
              <c:f>ICP!$N$22:$N$33</c:f>
              <c:numCache>
                <c:formatCode>#,##0</c:formatCode>
                <c:ptCount val="12"/>
                <c:pt idx="0">
                  <c:v>746</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B96B-44D7-ACE5-35FB3AE4F793}"/>
            </c:ext>
          </c:extLst>
        </c:ser>
        <c:dLbls>
          <c:showLegendKey val="0"/>
          <c:showVal val="0"/>
          <c:showCatName val="0"/>
          <c:showSerName val="0"/>
          <c:showPercent val="0"/>
          <c:showBubbleSize val="0"/>
        </c:dLbls>
        <c:axId val="168796160"/>
        <c:axId val="168798080"/>
      </c:scatterChart>
      <c:valAx>
        <c:axId val="16879616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r-FR"/>
                  <a:t>Activité</a:t>
                </a:r>
              </a:p>
            </c:rich>
          </c:tx>
          <c:layout>
            <c:manualLayout>
              <c:xMode val="edge"/>
              <c:yMode val="edge"/>
              <c:x val="0.50421585160202365"/>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8798080"/>
        <c:crosses val="autoZero"/>
        <c:crossBetween val="midCat"/>
      </c:valAx>
      <c:valAx>
        <c:axId val="16879808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Consommation mensuelle d'énergie thermique [kWh]</a:t>
                </a:r>
              </a:p>
            </c:rich>
          </c:tx>
          <c:layout>
            <c:manualLayout>
              <c:xMode val="edge"/>
              <c:yMode val="edge"/>
              <c:x val="8.4317032040472171E-3"/>
              <c:y val="0.241066666666666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8796160"/>
        <c:crosses val="autoZero"/>
        <c:crossBetween val="midCat"/>
      </c:valAx>
      <c:spPr>
        <a:noFill/>
        <a:ln w="12700">
          <a:solidFill>
            <a:srgbClr val="969696"/>
          </a:solidFill>
          <a:prstDash val="solid"/>
        </a:ln>
      </c:spPr>
    </c:plotArea>
    <c:legend>
      <c:legendPos val="r"/>
      <c:layout>
        <c:manualLayout>
          <c:xMode val="edge"/>
          <c:yMode val="edge"/>
          <c:x val="0.20000617464623466"/>
          <c:y val="0.9400314953808202"/>
          <c:w val="0.66054670837111717"/>
          <c:h val="5.091079665505409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Analyse de régression - Électricité</a:t>
            </a:r>
          </a:p>
        </c:rich>
      </c:tx>
      <c:layout>
        <c:manualLayout>
          <c:xMode val="edge"/>
          <c:yMode val="edge"/>
          <c:x val="0.30574342058594028"/>
          <c:y val="3.0588235294117649E-2"/>
        </c:manualLayout>
      </c:layout>
      <c:overlay val="0"/>
      <c:spPr>
        <a:noFill/>
        <a:ln w="25400">
          <a:noFill/>
        </a:ln>
      </c:spPr>
    </c:title>
    <c:autoTitleDeleted val="0"/>
    <c:plotArea>
      <c:layout>
        <c:manualLayout>
          <c:layoutTarget val="inner"/>
          <c:xMode val="edge"/>
          <c:yMode val="edge"/>
          <c:x val="0.16074272485347096"/>
          <c:y val="0.11636753521155221"/>
          <c:w val="0.7918555544011151"/>
          <c:h val="0.67093157020410576"/>
        </c:manualLayout>
      </c:layout>
      <c:scatterChart>
        <c:scatterStyle val="lineMarker"/>
        <c:varyColors val="0"/>
        <c:ser>
          <c:idx val="0"/>
          <c:order val="0"/>
          <c:tx>
            <c:strRef>
              <c:f>ICP!$J$20</c:f>
              <c:strCache>
                <c:ptCount val="1"/>
                <c:pt idx="0">
                  <c:v>Électricité</c:v>
                </c:pt>
              </c:strCache>
            </c:strRef>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AT"/>
                </a:p>
              </c:txPr>
            </c:trendlineLbl>
          </c:trendline>
          <c:xVal>
            <c:numRef>
              <c:f>ICP!$C$22:$C$33</c:f>
              <c:numCache>
                <c:formatCode>#,##0</c:formatCode>
                <c:ptCount val="12"/>
              </c:numCache>
            </c:numRef>
          </c:xVal>
          <c:yVal>
            <c:numRef>
              <c:f>ICP!$J$22:$J$33</c:f>
              <c:numCache>
                <c:formatCode>#,##0</c:formatCode>
                <c:ptCount val="12"/>
                <c:pt idx="0">
                  <c:v>120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AB43-4D96-A06D-9779185837B5}"/>
            </c:ext>
          </c:extLst>
        </c:ser>
        <c:dLbls>
          <c:showLegendKey val="0"/>
          <c:showVal val="0"/>
          <c:showCatName val="0"/>
          <c:showSerName val="0"/>
          <c:showPercent val="0"/>
          <c:showBubbleSize val="0"/>
        </c:dLbls>
        <c:axId val="168906112"/>
        <c:axId val="168912384"/>
      </c:scatterChart>
      <c:valAx>
        <c:axId val="168906112"/>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r-FR"/>
                  <a:t>Activité</a:t>
                </a:r>
              </a:p>
            </c:rich>
          </c:tx>
          <c:layout>
            <c:manualLayout>
              <c:xMode val="edge"/>
              <c:yMode val="edge"/>
              <c:x val="0.51351386819890754"/>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8912384"/>
        <c:crosses val="autoZero"/>
        <c:crossBetween val="midCat"/>
      </c:valAx>
      <c:valAx>
        <c:axId val="16891238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Consommation mensuelle d'électricité [kWh]</a:t>
                </a:r>
              </a:p>
            </c:rich>
          </c:tx>
          <c:layout>
            <c:manualLayout>
              <c:xMode val="edge"/>
              <c:yMode val="edge"/>
              <c:x val="1.3513513513513514E-2"/>
              <c:y val="0.181176470588235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8906112"/>
        <c:crosses val="autoZero"/>
        <c:crossBetween val="midCat"/>
      </c:valAx>
      <c:spPr>
        <a:noFill/>
        <a:ln w="12700">
          <a:solidFill>
            <a:srgbClr val="969696"/>
          </a:solidFill>
          <a:prstDash val="solid"/>
        </a:ln>
      </c:spPr>
    </c:plotArea>
    <c:legend>
      <c:legendPos val="r"/>
      <c:layout>
        <c:manualLayout>
          <c:xMode val="edge"/>
          <c:yMode val="edge"/>
          <c:x val="0.21608038422925605"/>
          <c:y val="0.9400314953808202"/>
          <c:w val="0.66141678587247887"/>
          <c:h val="5.091079665505409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Analyse de régression - Gaz naturel</a:t>
            </a:r>
          </a:p>
        </c:rich>
      </c:tx>
      <c:layout>
        <c:manualLayout>
          <c:xMode val="edge"/>
          <c:yMode val="edge"/>
          <c:x val="0.30574342058594028"/>
          <c:y val="3.0588235294117649E-2"/>
        </c:manualLayout>
      </c:layout>
      <c:overlay val="0"/>
      <c:spPr>
        <a:noFill/>
        <a:ln w="25400">
          <a:noFill/>
        </a:ln>
      </c:spPr>
    </c:title>
    <c:autoTitleDeleted val="0"/>
    <c:plotArea>
      <c:layout>
        <c:manualLayout>
          <c:layoutTarget val="inner"/>
          <c:xMode val="edge"/>
          <c:yMode val="edge"/>
          <c:x val="0.1328988397320375"/>
          <c:y val="0.14495868480671109"/>
          <c:w val="0.80397218887400901"/>
          <c:h val="0.52295221734066655"/>
        </c:manualLayout>
      </c:layout>
      <c:scatterChart>
        <c:scatterStyle val="lineMarker"/>
        <c:varyColors val="0"/>
        <c:ser>
          <c:idx val="0"/>
          <c:order val="0"/>
          <c:tx>
            <c:strRef>
              <c:f>ICP!$K$20</c:f>
              <c:strCache>
                <c:ptCount val="1"/>
                <c:pt idx="0">
                  <c:v>Gaz naturel</c:v>
                </c:pt>
              </c:strCache>
            </c:strRef>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AT"/>
                </a:p>
              </c:txPr>
            </c:trendlineLbl>
          </c:trendline>
          <c:xVal>
            <c:numRef>
              <c:f>ICP!$D$22:$D$33</c:f>
              <c:numCache>
                <c:formatCode>#,##0</c:formatCode>
                <c:ptCount val="12"/>
              </c:numCache>
            </c:numRef>
          </c:xVal>
          <c:yVal>
            <c:numRef>
              <c:f>ICP!$K$22:$K$33</c:f>
              <c:numCache>
                <c:formatCode>#,##0</c:formatCode>
                <c:ptCount val="12"/>
                <c:pt idx="0">
                  <c:v>50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046B-4C4A-B06F-00E033373B93}"/>
            </c:ext>
          </c:extLst>
        </c:ser>
        <c:dLbls>
          <c:showLegendKey val="0"/>
          <c:showVal val="0"/>
          <c:showCatName val="0"/>
          <c:showSerName val="0"/>
          <c:showPercent val="0"/>
          <c:showBubbleSize val="0"/>
        </c:dLbls>
        <c:axId val="168934400"/>
        <c:axId val="169424000"/>
      </c:scatterChart>
      <c:valAx>
        <c:axId val="16893440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r-FR"/>
                  <a:t>Activité</a:t>
                </a:r>
              </a:p>
            </c:rich>
          </c:tx>
          <c:layout>
            <c:manualLayout>
              <c:xMode val="edge"/>
              <c:yMode val="edge"/>
              <c:x val="0.51351386819890754"/>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9424000"/>
        <c:crosses val="autoZero"/>
        <c:crossBetween val="midCat"/>
      </c:valAx>
      <c:valAx>
        <c:axId val="169424000"/>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Consommation mensuelle d'électricité [kWh]</a:t>
                </a:r>
              </a:p>
            </c:rich>
          </c:tx>
          <c:layout>
            <c:manualLayout>
              <c:xMode val="edge"/>
              <c:yMode val="edge"/>
              <c:x val="1.3513513513513514E-2"/>
              <c:y val="0.181176470588235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8934400"/>
        <c:crosses val="autoZero"/>
        <c:crossBetween val="midCat"/>
      </c:valAx>
      <c:spPr>
        <a:noFill/>
        <a:ln w="12700">
          <a:solidFill>
            <a:srgbClr val="969696"/>
          </a:solidFill>
          <a:prstDash val="solid"/>
        </a:ln>
      </c:spPr>
    </c:plotArea>
    <c:legend>
      <c:legendPos val="b"/>
      <c:layout>
        <c:manualLayout>
          <c:xMode val="edge"/>
          <c:yMode val="edge"/>
          <c:x val="0.21184864551344593"/>
          <c:y val="0.86424734865773312"/>
          <c:w val="0.66186253846747378"/>
          <c:h val="5.321268176448887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Analyse de régression - Gaz GPL</a:t>
            </a:r>
          </a:p>
        </c:rich>
      </c:tx>
      <c:layout>
        <c:manualLayout>
          <c:xMode val="edge"/>
          <c:yMode val="edge"/>
          <c:x val="0.30574342058594028"/>
          <c:y val="3.0588235294117649E-2"/>
        </c:manualLayout>
      </c:layout>
      <c:overlay val="0"/>
      <c:spPr>
        <a:noFill/>
        <a:ln w="25400">
          <a:noFill/>
        </a:ln>
      </c:spPr>
    </c:title>
    <c:autoTitleDeleted val="0"/>
    <c:plotArea>
      <c:layout>
        <c:manualLayout>
          <c:layoutTarget val="inner"/>
          <c:xMode val="edge"/>
          <c:yMode val="edge"/>
          <c:x val="0.12385095193628089"/>
          <c:y val="0.13480070022461299"/>
          <c:w val="0.81293656749665222"/>
          <c:h val="0.56428200094024039"/>
        </c:manualLayout>
      </c:layout>
      <c:scatterChart>
        <c:scatterStyle val="lineMarker"/>
        <c:varyColors val="0"/>
        <c:ser>
          <c:idx val="0"/>
          <c:order val="0"/>
          <c:tx>
            <c:strRef>
              <c:f>ICP!$L$20</c:f>
              <c:strCache>
                <c:ptCount val="1"/>
                <c:pt idx="0">
                  <c:v>GPL</c:v>
                </c:pt>
              </c:strCache>
            </c:strRef>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AT"/>
                </a:p>
              </c:txPr>
            </c:trendlineLbl>
          </c:trendline>
          <c:xVal>
            <c:numRef>
              <c:f>ICP!$E$22:$E$33</c:f>
              <c:numCache>
                <c:formatCode>#,##0</c:formatCode>
                <c:ptCount val="12"/>
              </c:numCache>
            </c:numRef>
          </c:xVal>
          <c:yVal>
            <c:numRef>
              <c:f>ICP!$L$22:$L$33</c:f>
              <c:numCache>
                <c:formatCode>#,##0</c:formatCode>
                <c:ptCount val="12"/>
                <c:pt idx="0">
                  <c:v>696</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8A56-4D50-8D9A-0443451CA12E}"/>
            </c:ext>
          </c:extLst>
        </c:ser>
        <c:dLbls>
          <c:showLegendKey val="0"/>
          <c:showVal val="0"/>
          <c:showCatName val="0"/>
          <c:showSerName val="0"/>
          <c:showPercent val="0"/>
          <c:showBubbleSize val="0"/>
        </c:dLbls>
        <c:axId val="169462400"/>
        <c:axId val="169472768"/>
      </c:scatterChart>
      <c:valAx>
        <c:axId val="169462400"/>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r-FR"/>
                  <a:t>Activité</a:t>
                </a:r>
              </a:p>
            </c:rich>
          </c:tx>
          <c:layout>
            <c:manualLayout>
              <c:xMode val="edge"/>
              <c:yMode val="edge"/>
              <c:x val="0.51351386819890754"/>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9472768"/>
        <c:crosses val="autoZero"/>
        <c:crossBetween val="midCat"/>
      </c:valAx>
      <c:valAx>
        <c:axId val="169472768"/>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Consommation mensuelle d'électricité [kWh]</a:t>
                </a:r>
              </a:p>
            </c:rich>
          </c:tx>
          <c:layout>
            <c:manualLayout>
              <c:xMode val="edge"/>
              <c:yMode val="edge"/>
              <c:x val="1.3513513513513514E-2"/>
              <c:y val="0.181176470588235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9462400"/>
        <c:crosses val="autoZero"/>
        <c:crossBetween val="midCat"/>
      </c:valAx>
      <c:spPr>
        <a:noFill/>
        <a:ln w="12700">
          <a:solidFill>
            <a:srgbClr val="969696"/>
          </a:solidFill>
          <a:prstDash val="solid"/>
        </a:ln>
      </c:spPr>
    </c:plotArea>
    <c:legend>
      <c:legendPos val="b"/>
      <c:layout>
        <c:manualLayout>
          <c:xMode val="edge"/>
          <c:yMode val="edge"/>
          <c:x val="0.20817500431842959"/>
          <c:y val="0.8809069014678198"/>
          <c:w val="0.66273434919094976"/>
          <c:h val="4.5456050075741584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Analyse de régression - Pétrole</a:t>
            </a:r>
          </a:p>
        </c:rich>
      </c:tx>
      <c:layout>
        <c:manualLayout>
          <c:xMode val="edge"/>
          <c:yMode val="edge"/>
          <c:x val="0.30574342058594028"/>
          <c:y val="3.0588235294117649E-2"/>
        </c:manualLayout>
      </c:layout>
      <c:overlay val="0"/>
      <c:spPr>
        <a:noFill/>
        <a:ln w="25400">
          <a:noFill/>
        </a:ln>
      </c:spPr>
    </c:title>
    <c:autoTitleDeleted val="0"/>
    <c:plotArea>
      <c:layout>
        <c:manualLayout>
          <c:layoutTarget val="inner"/>
          <c:xMode val="edge"/>
          <c:yMode val="edge"/>
          <c:x val="0.1613808414788537"/>
          <c:y val="0.15048118808819258"/>
          <c:w val="0.73282775556790936"/>
          <c:h val="0.61906817884383025"/>
        </c:manualLayout>
      </c:layout>
      <c:scatterChart>
        <c:scatterStyle val="lineMarker"/>
        <c:varyColors val="0"/>
        <c:ser>
          <c:idx val="0"/>
          <c:order val="0"/>
          <c:tx>
            <c:strRef>
              <c:f>ICP!$M$20</c:f>
              <c:strCache>
                <c:ptCount val="1"/>
                <c:pt idx="0">
                  <c:v>Pétrole</c:v>
                </c:pt>
              </c:strCache>
            </c:strRef>
          </c:tx>
          <c:spPr>
            <a:ln w="28575">
              <a:noFill/>
            </a:ln>
          </c:spPr>
          <c:marker>
            <c:symbol val="diamond"/>
            <c:size val="5"/>
            <c:spPr>
              <a:solidFill>
                <a:srgbClr val="008080"/>
              </a:solidFill>
              <a:ln>
                <a:solidFill>
                  <a:srgbClr val="008080"/>
                </a:solidFill>
                <a:prstDash val="solid"/>
              </a:ln>
            </c:spPr>
          </c:marker>
          <c:trendline>
            <c:spPr>
              <a:ln w="25400">
                <a:solidFill>
                  <a:srgbClr val="3366FF"/>
                </a:solidFill>
                <a:prstDash val="solid"/>
              </a:ln>
            </c:spPr>
            <c:trendlineType val="linear"/>
            <c:dispRSqr val="1"/>
            <c:dispEq val="1"/>
            <c:trendlineLbl>
              <c:numFmt formatCode="General" sourceLinked="0"/>
              <c:spPr>
                <a:noFill/>
                <a:ln w="25400">
                  <a:noFill/>
                </a:ln>
              </c:spPr>
              <c:txPr>
                <a:bodyPr/>
                <a:lstStyle/>
                <a:p>
                  <a:pPr>
                    <a:defRPr sz="900" b="0" i="0" u="none" strike="noStrike" baseline="0">
                      <a:solidFill>
                        <a:srgbClr val="3366FF"/>
                      </a:solidFill>
                      <a:latin typeface="Arial"/>
                      <a:ea typeface="Arial"/>
                      <a:cs typeface="Arial"/>
                    </a:defRPr>
                  </a:pPr>
                  <a:endParaRPr lang="en-AT"/>
                </a:p>
              </c:txPr>
            </c:trendlineLbl>
          </c:trendline>
          <c:xVal>
            <c:numRef>
              <c:f>ICP!$F$22:$F$33</c:f>
              <c:numCache>
                <c:formatCode>#,##0</c:formatCode>
                <c:ptCount val="12"/>
              </c:numCache>
            </c:numRef>
          </c:xVal>
          <c:yVal>
            <c:numRef>
              <c:f>ICP!$M$22:$M$33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87A9-45BE-AF59-60BF1AA7BC36}"/>
            </c:ext>
          </c:extLst>
        </c:ser>
        <c:dLbls>
          <c:showLegendKey val="0"/>
          <c:showVal val="0"/>
          <c:showCatName val="0"/>
          <c:showSerName val="0"/>
          <c:showPercent val="0"/>
          <c:showBubbleSize val="0"/>
        </c:dLbls>
        <c:axId val="169523456"/>
        <c:axId val="169533824"/>
      </c:scatterChart>
      <c:valAx>
        <c:axId val="169523456"/>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fr-FR"/>
                  <a:t>Activité</a:t>
                </a:r>
              </a:p>
            </c:rich>
          </c:tx>
          <c:layout>
            <c:manualLayout>
              <c:xMode val="edge"/>
              <c:yMode val="edge"/>
              <c:x val="0.51351386819890754"/>
              <c:y val="0.8423529411764706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9533824"/>
        <c:crosses val="autoZero"/>
        <c:crossBetween val="midCat"/>
      </c:valAx>
      <c:valAx>
        <c:axId val="169533824"/>
        <c:scaling>
          <c:orientation val="minMax"/>
        </c:scaling>
        <c:delete val="0"/>
        <c:axPos val="l"/>
        <c:majorGridlines>
          <c:spPr>
            <a:ln w="3175">
              <a:solidFill>
                <a:srgbClr val="969696"/>
              </a:solidFill>
              <a:prstDash val="solid"/>
            </a:ln>
          </c:spPr>
        </c:majorGridlines>
        <c:title>
          <c:tx>
            <c:rich>
              <a:bodyPr/>
              <a:lstStyle/>
              <a:p>
                <a:pPr>
                  <a:defRPr sz="1100" b="1" i="0" u="none" strike="noStrike" baseline="0">
                    <a:solidFill>
                      <a:srgbClr val="000000"/>
                    </a:solidFill>
                    <a:latin typeface="Arial"/>
                    <a:ea typeface="Arial"/>
                    <a:cs typeface="Arial"/>
                  </a:defRPr>
                </a:pPr>
                <a:r>
                  <a:rPr lang="fr-FR"/>
                  <a:t>Consommation mensuelle d'électricité [kWh]</a:t>
                </a:r>
              </a:p>
            </c:rich>
          </c:tx>
          <c:layout>
            <c:manualLayout>
              <c:xMode val="edge"/>
              <c:yMode val="edge"/>
              <c:x val="1.3513513513513514E-2"/>
              <c:y val="0.181176470588235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9523456"/>
        <c:crosses val="autoZero"/>
        <c:crossBetween val="midCat"/>
      </c:valAx>
      <c:spPr>
        <a:noFill/>
        <a:ln w="12700">
          <a:solidFill>
            <a:srgbClr val="969696"/>
          </a:solidFill>
          <a:prstDash val="solid"/>
        </a:ln>
      </c:spPr>
    </c:plotArea>
    <c:legend>
      <c:legendPos val="b"/>
      <c:layout>
        <c:manualLayout>
          <c:xMode val="edge"/>
          <c:yMode val="edge"/>
          <c:x val="0.17196319173976213"/>
          <c:y val="0.91431607952319538"/>
          <c:w val="0.66536527265461798"/>
          <c:h val="5.523992980452638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AT"/>
    </a:p>
  </c:txPr>
  <c:printSettings>
    <c:headerFooter alignWithMargins="0"/>
    <c:pageMargins b="1" l="0.75" r="0.75"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34375"/>
          <c:y val="8.0267558528428096E-2"/>
          <c:w val="0.63671875"/>
          <c:h val="0.79264214046822745"/>
        </c:manualLayout>
      </c:layout>
      <c:lineChart>
        <c:grouping val="standard"/>
        <c:varyColors val="0"/>
        <c:ser>
          <c:idx val="0"/>
          <c:order val="0"/>
          <c:tx>
            <c:strRef>
              <c:f>Annuel!$AD$9</c:f>
              <c:strCache>
                <c:ptCount val="1"/>
                <c:pt idx="0">
                  <c:v>Électricité 2017</c:v>
                </c:pt>
              </c:strCache>
            </c:strRef>
          </c:tx>
          <c:spPr>
            <a:ln w="12700">
              <a:solidFill>
                <a:srgbClr val="000080"/>
              </a:solidFill>
              <a:prstDash val="solid"/>
            </a:ln>
          </c:spPr>
          <c:marker>
            <c:symbol val="none"/>
          </c:marker>
          <c:cat>
            <c:strRef>
              <c:f>Annuel!$AC$10:$AC$21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Annuel!$AD$10:$AD$21</c:f>
              <c:numCache>
                <c:formatCode>#,##0</c:formatCode>
                <c:ptCount val="12"/>
                <c:pt idx="0">
                  <c:v>120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212-4E82-8872-B3BC132DDEF2}"/>
            </c:ext>
          </c:extLst>
        </c:ser>
        <c:ser>
          <c:idx val="1"/>
          <c:order val="1"/>
          <c:tx>
            <c:strRef>
              <c:f>Annuel!$AE$9</c:f>
              <c:strCache>
                <c:ptCount val="1"/>
                <c:pt idx="0">
                  <c:v>0</c:v>
                </c:pt>
              </c:strCache>
            </c:strRef>
          </c:tx>
          <c:spPr>
            <a:ln w="12700">
              <a:solidFill>
                <a:srgbClr val="FF00FF"/>
              </a:solidFill>
              <a:prstDash val="solid"/>
            </a:ln>
          </c:spPr>
          <c:marker>
            <c:symbol val="none"/>
          </c:marker>
          <c:cat>
            <c:strRef>
              <c:f>Annuel!$AC$10:$AC$21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Annuel!$AE$10:$AE$21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212-4E82-8872-B3BC132DDEF2}"/>
            </c:ext>
          </c:extLst>
        </c:ser>
        <c:ser>
          <c:idx val="2"/>
          <c:order val="2"/>
          <c:tx>
            <c:strRef>
              <c:f>Annuel!$AF$9</c:f>
              <c:strCache>
                <c:ptCount val="1"/>
                <c:pt idx="0">
                  <c:v>0</c:v>
                </c:pt>
              </c:strCache>
            </c:strRef>
          </c:tx>
          <c:spPr>
            <a:ln w="12700">
              <a:solidFill>
                <a:srgbClr val="FF0000"/>
              </a:solidFill>
              <a:prstDash val="solid"/>
            </a:ln>
          </c:spPr>
          <c:marker>
            <c:symbol val="none"/>
          </c:marker>
          <c:cat>
            <c:strRef>
              <c:f>Annuel!$AC$10:$AC$21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Annuel!$AF$10:$AF$21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212-4E82-8872-B3BC132DDEF2}"/>
            </c:ext>
          </c:extLst>
        </c:ser>
        <c:ser>
          <c:idx val="3"/>
          <c:order val="3"/>
          <c:tx>
            <c:strRef>
              <c:f>Annuel!$AG$9</c:f>
              <c:strCache>
                <c:ptCount val="1"/>
                <c:pt idx="0">
                  <c:v>0</c:v>
                </c:pt>
              </c:strCache>
            </c:strRef>
          </c:tx>
          <c:spPr>
            <a:ln w="12700">
              <a:solidFill>
                <a:srgbClr val="00FFFF"/>
              </a:solidFill>
              <a:prstDash val="solid"/>
            </a:ln>
          </c:spPr>
          <c:marker>
            <c:symbol val="none"/>
          </c:marker>
          <c:cat>
            <c:strRef>
              <c:f>Annuel!$AC$10:$AC$21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Annuel!$AG$10:$AG$21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D212-4E82-8872-B3BC132DDEF2}"/>
            </c:ext>
          </c:extLst>
        </c:ser>
        <c:ser>
          <c:idx val="4"/>
          <c:order val="4"/>
          <c:tx>
            <c:strRef>
              <c:f>Annuel!$AH$9</c:f>
              <c:strCache>
                <c:ptCount val="1"/>
                <c:pt idx="0">
                  <c:v>0</c:v>
                </c:pt>
              </c:strCache>
            </c:strRef>
          </c:tx>
          <c:spPr>
            <a:ln w="12700">
              <a:solidFill>
                <a:srgbClr val="800080"/>
              </a:solidFill>
              <a:prstDash val="solid"/>
            </a:ln>
          </c:spPr>
          <c:marker>
            <c:symbol val="none"/>
          </c:marker>
          <c:cat>
            <c:strRef>
              <c:f>Annuel!$AC$10:$AC$21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Annuel!$AH$10:$AH$21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D212-4E82-8872-B3BC132DDEF2}"/>
            </c:ext>
          </c:extLst>
        </c:ser>
        <c:dLbls>
          <c:showLegendKey val="0"/>
          <c:showVal val="0"/>
          <c:showCatName val="0"/>
          <c:showSerName val="0"/>
          <c:showPercent val="0"/>
          <c:showBubbleSize val="0"/>
        </c:dLbls>
        <c:smooth val="0"/>
        <c:axId val="183650944"/>
        <c:axId val="183656832"/>
      </c:lineChart>
      <c:catAx>
        <c:axId val="183650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AT"/>
          </a:p>
        </c:txPr>
        <c:crossAx val="183656832"/>
        <c:crosses val="autoZero"/>
        <c:auto val="1"/>
        <c:lblAlgn val="ctr"/>
        <c:lblOffset val="100"/>
        <c:tickLblSkip val="1"/>
        <c:tickMarkSkip val="1"/>
        <c:noMultiLvlLbl val="0"/>
      </c:catAx>
      <c:valAx>
        <c:axId val="1836568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AT"/>
          </a:p>
        </c:txPr>
        <c:crossAx val="183650944"/>
        <c:crosses val="autoZero"/>
        <c:crossBetween val="between"/>
      </c:valAx>
      <c:spPr>
        <a:noFill/>
        <a:ln w="12700">
          <a:solidFill>
            <a:srgbClr val="808080"/>
          </a:solidFill>
          <a:prstDash val="solid"/>
        </a:ln>
      </c:spPr>
    </c:plotArea>
    <c:legend>
      <c:legendPos val="r"/>
      <c:layout>
        <c:manualLayout>
          <c:xMode val="edge"/>
          <c:yMode val="edge"/>
          <c:x val="0.77346142995633127"/>
          <c:y val="0.34368058360996662"/>
          <c:w val="0.21094402635172677"/>
          <c:h val="0.26099051838050097"/>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Tahoma"/>
              <a:ea typeface="Tahoma"/>
              <a:cs typeface="Tahoma"/>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32615083251714"/>
          <c:y val="7.9866888519134774E-2"/>
          <c:w val="0.62291870714985309"/>
          <c:h val="0.7953410981697171"/>
        </c:manualLayout>
      </c:layout>
      <c:lineChart>
        <c:grouping val="standard"/>
        <c:varyColors val="0"/>
        <c:ser>
          <c:idx val="0"/>
          <c:order val="0"/>
          <c:tx>
            <c:strRef>
              <c:f>Annuel!$AJ$9</c:f>
              <c:strCache>
                <c:ptCount val="1"/>
                <c:pt idx="0">
                  <c:v>Total carburants 2017</c:v>
                </c:pt>
              </c:strCache>
            </c:strRef>
          </c:tx>
          <c:spPr>
            <a:ln w="12700">
              <a:solidFill>
                <a:srgbClr val="000080"/>
              </a:solidFill>
              <a:prstDash val="solid"/>
            </a:ln>
          </c:spPr>
          <c:marker>
            <c:symbol val="none"/>
          </c:marker>
          <c:cat>
            <c:strRef>
              <c:f>Annuel!$AI$10:$AI$21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Annuel!$AJ$10:$AJ$21</c:f>
              <c:numCache>
                <c:formatCode>#,##0</c:formatCode>
                <c:ptCount val="12"/>
                <c:pt idx="0">
                  <c:v>746</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879-4A55-A42A-8E778FBF208B}"/>
            </c:ext>
          </c:extLst>
        </c:ser>
        <c:ser>
          <c:idx val="1"/>
          <c:order val="1"/>
          <c:tx>
            <c:strRef>
              <c:f>Annuel!$AK$9</c:f>
              <c:strCache>
                <c:ptCount val="1"/>
                <c:pt idx="0">
                  <c:v>0</c:v>
                </c:pt>
              </c:strCache>
            </c:strRef>
          </c:tx>
          <c:spPr>
            <a:ln w="12700">
              <a:solidFill>
                <a:srgbClr val="FF00FF"/>
              </a:solidFill>
              <a:prstDash val="solid"/>
            </a:ln>
          </c:spPr>
          <c:marker>
            <c:symbol val="none"/>
          </c:marker>
          <c:cat>
            <c:strRef>
              <c:f>Annuel!$AI$10:$AI$21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Annuel!$AK$10:$AK$21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0879-4A55-A42A-8E778FBF208B}"/>
            </c:ext>
          </c:extLst>
        </c:ser>
        <c:ser>
          <c:idx val="2"/>
          <c:order val="2"/>
          <c:tx>
            <c:strRef>
              <c:f>Annuel!$AL$9</c:f>
              <c:strCache>
                <c:ptCount val="1"/>
                <c:pt idx="0">
                  <c:v>0</c:v>
                </c:pt>
              </c:strCache>
            </c:strRef>
          </c:tx>
          <c:spPr>
            <a:ln w="12700">
              <a:solidFill>
                <a:srgbClr val="FF0000"/>
              </a:solidFill>
              <a:prstDash val="solid"/>
            </a:ln>
          </c:spPr>
          <c:marker>
            <c:symbol val="none"/>
          </c:marker>
          <c:cat>
            <c:strRef>
              <c:f>Annuel!$AI$10:$AI$21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Annuel!$AL$10:$AL$21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879-4A55-A42A-8E778FBF208B}"/>
            </c:ext>
          </c:extLst>
        </c:ser>
        <c:ser>
          <c:idx val="3"/>
          <c:order val="3"/>
          <c:tx>
            <c:strRef>
              <c:f>Annuel!$AM$9</c:f>
              <c:strCache>
                <c:ptCount val="1"/>
                <c:pt idx="0">
                  <c:v>0</c:v>
                </c:pt>
              </c:strCache>
            </c:strRef>
          </c:tx>
          <c:spPr>
            <a:ln w="12700">
              <a:solidFill>
                <a:srgbClr val="00FFFF"/>
              </a:solidFill>
              <a:prstDash val="solid"/>
            </a:ln>
          </c:spPr>
          <c:marker>
            <c:symbol val="none"/>
          </c:marker>
          <c:cat>
            <c:strRef>
              <c:f>Annuel!$AI$10:$AI$21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Annuel!$AM$10:$AM$21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0879-4A55-A42A-8E778FBF208B}"/>
            </c:ext>
          </c:extLst>
        </c:ser>
        <c:ser>
          <c:idx val="4"/>
          <c:order val="4"/>
          <c:tx>
            <c:strRef>
              <c:f>Annuel!$AN$9</c:f>
              <c:strCache>
                <c:ptCount val="1"/>
                <c:pt idx="0">
                  <c:v>0</c:v>
                </c:pt>
              </c:strCache>
            </c:strRef>
          </c:tx>
          <c:spPr>
            <a:ln w="12700">
              <a:solidFill>
                <a:srgbClr val="800080"/>
              </a:solidFill>
              <a:prstDash val="solid"/>
            </a:ln>
          </c:spPr>
          <c:marker>
            <c:symbol val="none"/>
          </c:marker>
          <c:cat>
            <c:strRef>
              <c:f>Annuel!$AI$10:$AI$21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Annuel!$AN$10:$AN$21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0879-4A55-A42A-8E778FBF208B}"/>
            </c:ext>
          </c:extLst>
        </c:ser>
        <c:dLbls>
          <c:showLegendKey val="0"/>
          <c:showVal val="0"/>
          <c:showCatName val="0"/>
          <c:showSerName val="0"/>
          <c:showPercent val="0"/>
          <c:showBubbleSize val="0"/>
        </c:dLbls>
        <c:smooth val="0"/>
        <c:axId val="183571584"/>
        <c:axId val="183573120"/>
      </c:lineChart>
      <c:catAx>
        <c:axId val="18357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AT"/>
          </a:p>
        </c:txPr>
        <c:crossAx val="183573120"/>
        <c:crosses val="autoZero"/>
        <c:auto val="1"/>
        <c:lblAlgn val="ctr"/>
        <c:lblOffset val="100"/>
        <c:tickLblSkip val="1"/>
        <c:tickMarkSkip val="1"/>
        <c:noMultiLvlLbl val="0"/>
      </c:catAx>
      <c:valAx>
        <c:axId val="183573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AT"/>
          </a:p>
        </c:txPr>
        <c:crossAx val="183571584"/>
        <c:crosses val="autoZero"/>
        <c:crossBetween val="between"/>
      </c:valAx>
      <c:spPr>
        <a:noFill/>
        <a:ln w="12700">
          <a:solidFill>
            <a:srgbClr val="808080"/>
          </a:solidFill>
          <a:prstDash val="solid"/>
        </a:ln>
      </c:spPr>
    </c:plotArea>
    <c:legend>
      <c:legendPos val="r"/>
      <c:layout>
        <c:manualLayout>
          <c:xMode val="edge"/>
          <c:yMode val="edge"/>
          <c:x val="0.76997658623661958"/>
          <c:y val="0.3436016768922146"/>
          <c:w val="0.21440404941954649"/>
          <c:h val="0.25898335347846024"/>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Tahoma"/>
              <a:ea typeface="Tahoma"/>
              <a:cs typeface="Tahoma"/>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14184391709592"/>
          <c:y val="8.0000260417514374E-2"/>
          <c:w val="0.55511864380713638"/>
          <c:h val="0.76000247396638665"/>
        </c:manualLayout>
      </c:layout>
      <c:lineChart>
        <c:grouping val="standard"/>
        <c:varyColors val="0"/>
        <c:ser>
          <c:idx val="0"/>
          <c:order val="0"/>
          <c:tx>
            <c:strRef>
              <c:f>Annuel!$AP$9</c:f>
              <c:strCache>
                <c:ptCount val="1"/>
                <c:pt idx="0">
                  <c:v>Coût total de l'énergie 2017</c:v>
                </c:pt>
              </c:strCache>
            </c:strRef>
          </c:tx>
          <c:spPr>
            <a:ln w="12700">
              <a:solidFill>
                <a:srgbClr val="000080"/>
              </a:solidFill>
              <a:prstDash val="solid"/>
            </a:ln>
          </c:spPr>
          <c:marker>
            <c:symbol val="none"/>
          </c:marker>
          <c:cat>
            <c:strRef>
              <c:f>Annuel!$AO$10:$AO$21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Annuel!$AP$10:$AP$21</c:f>
              <c:numCache>
                <c:formatCode>#,##0</c:formatCode>
                <c:ptCount val="12"/>
                <c:pt idx="0">
                  <c:v>245</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63B-40E2-A003-4DFC650861BC}"/>
            </c:ext>
          </c:extLst>
        </c:ser>
        <c:ser>
          <c:idx val="1"/>
          <c:order val="1"/>
          <c:tx>
            <c:strRef>
              <c:f>Annuel!$AQ$9</c:f>
              <c:strCache>
                <c:ptCount val="1"/>
                <c:pt idx="0">
                  <c:v>0</c:v>
                </c:pt>
              </c:strCache>
            </c:strRef>
          </c:tx>
          <c:spPr>
            <a:ln w="12700">
              <a:solidFill>
                <a:srgbClr val="FF00FF"/>
              </a:solidFill>
              <a:prstDash val="solid"/>
            </a:ln>
          </c:spPr>
          <c:marker>
            <c:symbol val="none"/>
          </c:marker>
          <c:cat>
            <c:strRef>
              <c:f>Annuel!$AO$10:$AO$21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Annuel!$AQ$10:$AQ$21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63B-40E2-A003-4DFC650861BC}"/>
            </c:ext>
          </c:extLst>
        </c:ser>
        <c:ser>
          <c:idx val="2"/>
          <c:order val="2"/>
          <c:tx>
            <c:strRef>
              <c:f>Annuel!$AR$9</c:f>
              <c:strCache>
                <c:ptCount val="1"/>
                <c:pt idx="0">
                  <c:v>0</c:v>
                </c:pt>
              </c:strCache>
            </c:strRef>
          </c:tx>
          <c:spPr>
            <a:ln w="12700">
              <a:solidFill>
                <a:srgbClr val="FF0000"/>
              </a:solidFill>
              <a:prstDash val="solid"/>
            </a:ln>
          </c:spPr>
          <c:marker>
            <c:symbol val="none"/>
          </c:marker>
          <c:cat>
            <c:strRef>
              <c:f>Annuel!$AO$10:$AO$21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Annuel!$AR$10:$AR$21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63B-40E2-A003-4DFC650861BC}"/>
            </c:ext>
          </c:extLst>
        </c:ser>
        <c:ser>
          <c:idx val="3"/>
          <c:order val="3"/>
          <c:tx>
            <c:strRef>
              <c:f>Annuel!$AS$9</c:f>
              <c:strCache>
                <c:ptCount val="1"/>
                <c:pt idx="0">
                  <c:v>0</c:v>
                </c:pt>
              </c:strCache>
            </c:strRef>
          </c:tx>
          <c:spPr>
            <a:ln w="12700">
              <a:solidFill>
                <a:srgbClr val="00FFFF"/>
              </a:solidFill>
              <a:prstDash val="solid"/>
            </a:ln>
          </c:spPr>
          <c:marker>
            <c:symbol val="none"/>
          </c:marker>
          <c:cat>
            <c:strRef>
              <c:f>Annuel!$AO$10:$AO$21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Annuel!$AS$10:$AS$21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763B-40E2-A003-4DFC650861BC}"/>
            </c:ext>
          </c:extLst>
        </c:ser>
        <c:ser>
          <c:idx val="4"/>
          <c:order val="4"/>
          <c:tx>
            <c:strRef>
              <c:f>Annuel!$AT$9</c:f>
              <c:strCache>
                <c:ptCount val="1"/>
                <c:pt idx="0">
                  <c:v>0</c:v>
                </c:pt>
              </c:strCache>
            </c:strRef>
          </c:tx>
          <c:spPr>
            <a:ln w="12700">
              <a:solidFill>
                <a:srgbClr val="800080"/>
              </a:solidFill>
              <a:prstDash val="solid"/>
            </a:ln>
          </c:spPr>
          <c:marker>
            <c:symbol val="none"/>
          </c:marker>
          <c:cat>
            <c:strRef>
              <c:f>Annuel!$AO$10:$AO$21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Annuel!$AT$10:$AT$21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763B-40E2-A003-4DFC650861BC}"/>
            </c:ext>
          </c:extLst>
        </c:ser>
        <c:dLbls>
          <c:showLegendKey val="0"/>
          <c:showVal val="0"/>
          <c:showCatName val="0"/>
          <c:showSerName val="0"/>
          <c:showPercent val="0"/>
          <c:showBubbleSize val="0"/>
        </c:dLbls>
        <c:smooth val="0"/>
        <c:axId val="183631232"/>
        <c:axId val="183710848"/>
      </c:lineChart>
      <c:catAx>
        <c:axId val="183631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25" b="0" i="0" u="none" strike="noStrike" baseline="0">
                <a:solidFill>
                  <a:srgbClr val="000000"/>
                </a:solidFill>
                <a:latin typeface="Tahoma"/>
                <a:ea typeface="Tahoma"/>
                <a:cs typeface="Tahoma"/>
              </a:defRPr>
            </a:pPr>
            <a:endParaRPr lang="en-AT"/>
          </a:p>
        </c:txPr>
        <c:crossAx val="183710848"/>
        <c:crosses val="autoZero"/>
        <c:auto val="1"/>
        <c:lblAlgn val="ctr"/>
        <c:lblOffset val="100"/>
        <c:tickLblSkip val="1"/>
        <c:tickMarkSkip val="1"/>
        <c:noMultiLvlLbl val="0"/>
      </c:catAx>
      <c:valAx>
        <c:axId val="1837108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AT"/>
          </a:p>
        </c:txPr>
        <c:crossAx val="183631232"/>
        <c:crosses val="autoZero"/>
        <c:crossBetween val="between"/>
      </c:valAx>
      <c:spPr>
        <a:noFill/>
        <a:ln w="12700">
          <a:solidFill>
            <a:srgbClr val="808080"/>
          </a:solidFill>
          <a:prstDash val="solid"/>
        </a:ln>
      </c:spPr>
    </c:plotArea>
    <c:legend>
      <c:legendPos val="r"/>
      <c:layout>
        <c:manualLayout>
          <c:xMode val="edge"/>
          <c:yMode val="edge"/>
          <c:x val="0.69136072242050561"/>
          <c:y val="0.32990798719823256"/>
          <c:w val="0.29134791263734294"/>
          <c:h val="0.26031802114860536"/>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Tahoma"/>
              <a:ea typeface="Tahoma"/>
              <a:cs typeface="Tahoma"/>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68649602959565"/>
          <c:y val="8.0537044713855255E-2"/>
          <c:w val="0.63137375799203044"/>
          <c:h val="0.79194760635290995"/>
        </c:manualLayout>
      </c:layout>
      <c:lineChart>
        <c:grouping val="standard"/>
        <c:varyColors val="0"/>
        <c:ser>
          <c:idx val="0"/>
          <c:order val="0"/>
          <c:tx>
            <c:strRef>
              <c:f>Annuel!$AV$9</c:f>
              <c:strCache>
                <c:ptCount val="1"/>
                <c:pt idx="0">
                  <c:v>CO2 total 2017</c:v>
                </c:pt>
              </c:strCache>
            </c:strRef>
          </c:tx>
          <c:spPr>
            <a:ln w="12700">
              <a:solidFill>
                <a:srgbClr val="000080"/>
              </a:solidFill>
              <a:prstDash val="solid"/>
            </a:ln>
          </c:spPr>
          <c:marker>
            <c:symbol val="none"/>
          </c:marker>
          <c:cat>
            <c:strRef>
              <c:f>Annuel!$AU$10:$AU$21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Annuel!$AV$10:$AV$21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22E-46F0-ABD2-31CAC46EC272}"/>
            </c:ext>
          </c:extLst>
        </c:ser>
        <c:ser>
          <c:idx val="1"/>
          <c:order val="1"/>
          <c:tx>
            <c:strRef>
              <c:f>Annuel!$AW$9</c:f>
              <c:strCache>
                <c:ptCount val="1"/>
                <c:pt idx="0">
                  <c:v>0</c:v>
                </c:pt>
              </c:strCache>
            </c:strRef>
          </c:tx>
          <c:spPr>
            <a:ln w="12700">
              <a:solidFill>
                <a:srgbClr val="FF00FF"/>
              </a:solidFill>
              <a:prstDash val="solid"/>
            </a:ln>
          </c:spPr>
          <c:marker>
            <c:symbol val="none"/>
          </c:marker>
          <c:cat>
            <c:strRef>
              <c:f>Annuel!$AU$10:$AU$21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Annuel!$AW$10:$AW$21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22E-46F0-ABD2-31CAC46EC272}"/>
            </c:ext>
          </c:extLst>
        </c:ser>
        <c:ser>
          <c:idx val="2"/>
          <c:order val="2"/>
          <c:tx>
            <c:strRef>
              <c:f>Annuel!$AX$9</c:f>
              <c:strCache>
                <c:ptCount val="1"/>
                <c:pt idx="0">
                  <c:v>0</c:v>
                </c:pt>
              </c:strCache>
            </c:strRef>
          </c:tx>
          <c:spPr>
            <a:ln w="12700">
              <a:solidFill>
                <a:srgbClr val="FF0000"/>
              </a:solidFill>
              <a:prstDash val="solid"/>
            </a:ln>
          </c:spPr>
          <c:marker>
            <c:symbol val="none"/>
          </c:marker>
          <c:cat>
            <c:strRef>
              <c:f>Annuel!$AU$10:$AU$21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Annuel!$AX$10:$AX$21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22E-46F0-ABD2-31CAC46EC272}"/>
            </c:ext>
          </c:extLst>
        </c:ser>
        <c:ser>
          <c:idx val="3"/>
          <c:order val="3"/>
          <c:tx>
            <c:strRef>
              <c:f>Annuel!$AY$9</c:f>
              <c:strCache>
                <c:ptCount val="1"/>
                <c:pt idx="0">
                  <c:v>0</c:v>
                </c:pt>
              </c:strCache>
            </c:strRef>
          </c:tx>
          <c:spPr>
            <a:ln w="12700">
              <a:solidFill>
                <a:srgbClr val="00FFFF"/>
              </a:solidFill>
              <a:prstDash val="solid"/>
            </a:ln>
          </c:spPr>
          <c:marker>
            <c:symbol val="none"/>
          </c:marker>
          <c:cat>
            <c:strRef>
              <c:f>Annuel!$AU$10:$AU$21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Annuel!$AY$10:$AY$21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522E-46F0-ABD2-31CAC46EC272}"/>
            </c:ext>
          </c:extLst>
        </c:ser>
        <c:ser>
          <c:idx val="4"/>
          <c:order val="4"/>
          <c:tx>
            <c:strRef>
              <c:f>Annuel!$AZ$9</c:f>
              <c:strCache>
                <c:ptCount val="1"/>
                <c:pt idx="0">
                  <c:v>0</c:v>
                </c:pt>
              </c:strCache>
            </c:strRef>
          </c:tx>
          <c:spPr>
            <a:ln w="12700">
              <a:solidFill>
                <a:srgbClr val="800080"/>
              </a:solidFill>
              <a:prstDash val="solid"/>
            </a:ln>
          </c:spPr>
          <c:marker>
            <c:symbol val="none"/>
          </c:marker>
          <c:cat>
            <c:strRef>
              <c:f>Annuel!$AU$10:$AU$21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Annuel!$AZ$10:$AZ$21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522E-46F0-ABD2-31CAC46EC272}"/>
            </c:ext>
          </c:extLst>
        </c:ser>
        <c:dLbls>
          <c:showLegendKey val="0"/>
          <c:showVal val="0"/>
          <c:showCatName val="0"/>
          <c:showSerName val="0"/>
          <c:showPercent val="0"/>
          <c:showBubbleSize val="0"/>
        </c:dLbls>
        <c:smooth val="0"/>
        <c:axId val="183748480"/>
        <c:axId val="183750016"/>
      </c:lineChart>
      <c:catAx>
        <c:axId val="183748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AT"/>
          </a:p>
        </c:txPr>
        <c:crossAx val="183750016"/>
        <c:crosses val="autoZero"/>
        <c:auto val="1"/>
        <c:lblAlgn val="ctr"/>
        <c:lblOffset val="100"/>
        <c:tickLblSkip val="1"/>
        <c:tickMarkSkip val="1"/>
        <c:noMultiLvlLbl val="0"/>
      </c:catAx>
      <c:valAx>
        <c:axId val="1837500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AT"/>
          </a:p>
        </c:txPr>
        <c:crossAx val="183748480"/>
        <c:crosses val="autoZero"/>
        <c:crossBetween val="between"/>
      </c:valAx>
      <c:spPr>
        <a:noFill/>
        <a:ln w="12700">
          <a:solidFill>
            <a:srgbClr val="808080"/>
          </a:solidFill>
          <a:prstDash val="solid"/>
        </a:ln>
      </c:spPr>
    </c:plotArea>
    <c:legend>
      <c:legendPos val="r"/>
      <c:layout>
        <c:manualLayout>
          <c:xMode val="edge"/>
          <c:yMode val="edge"/>
          <c:x val="0.7680505012797717"/>
          <c:y val="0.34457075930895054"/>
          <c:w val="0.2163081003604255"/>
          <c:h val="0.26166651646769928"/>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Tahoma"/>
              <a:ea typeface="Tahoma"/>
              <a:cs typeface="Tahoma"/>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313886936823942E-2"/>
          <c:y val="8.2474503579063232E-2"/>
          <c:w val="0.62745218185543405"/>
          <c:h val="0.78694422165022837"/>
        </c:manualLayout>
      </c:layout>
      <c:lineChart>
        <c:grouping val="standard"/>
        <c:varyColors val="0"/>
        <c:ser>
          <c:idx val="0"/>
          <c:order val="0"/>
          <c:tx>
            <c:strRef>
              <c:f>Annuel!$BB$9</c:f>
              <c:strCache>
                <c:ptCount val="1"/>
                <c:pt idx="0">
                  <c:v>ICP combiné 2017</c:v>
                </c:pt>
              </c:strCache>
            </c:strRef>
          </c:tx>
          <c:spPr>
            <a:ln w="12700">
              <a:solidFill>
                <a:srgbClr val="000080"/>
              </a:solidFill>
              <a:prstDash val="solid"/>
            </a:ln>
          </c:spPr>
          <c:marker>
            <c:symbol val="none"/>
          </c:marker>
          <c:cat>
            <c:strRef>
              <c:f>Annuel!$BA$10:$BA$21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Annuel!$BB$10:$BB$21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107-4C28-A7C3-9BB3A0BDE660}"/>
            </c:ext>
          </c:extLst>
        </c:ser>
        <c:ser>
          <c:idx val="1"/>
          <c:order val="1"/>
          <c:tx>
            <c:strRef>
              <c:f>Annuel!$BC$9</c:f>
              <c:strCache>
                <c:ptCount val="1"/>
                <c:pt idx="0">
                  <c:v>0</c:v>
                </c:pt>
              </c:strCache>
            </c:strRef>
          </c:tx>
          <c:spPr>
            <a:ln w="12700">
              <a:solidFill>
                <a:srgbClr val="FF00FF"/>
              </a:solidFill>
              <a:prstDash val="solid"/>
            </a:ln>
          </c:spPr>
          <c:marker>
            <c:symbol val="none"/>
          </c:marker>
          <c:cat>
            <c:strRef>
              <c:f>Annuel!$BA$10:$BA$21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Annuel!$BC$10:$BC$21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107-4C28-A7C3-9BB3A0BDE660}"/>
            </c:ext>
          </c:extLst>
        </c:ser>
        <c:ser>
          <c:idx val="2"/>
          <c:order val="2"/>
          <c:tx>
            <c:strRef>
              <c:f>Annuel!$BD$9</c:f>
              <c:strCache>
                <c:ptCount val="1"/>
                <c:pt idx="0">
                  <c:v>0</c:v>
                </c:pt>
              </c:strCache>
            </c:strRef>
          </c:tx>
          <c:spPr>
            <a:ln w="12700">
              <a:solidFill>
                <a:srgbClr val="FF0000"/>
              </a:solidFill>
              <a:prstDash val="solid"/>
            </a:ln>
          </c:spPr>
          <c:marker>
            <c:symbol val="none"/>
          </c:marker>
          <c:cat>
            <c:strRef>
              <c:f>Annuel!$BA$10:$BA$21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Annuel!$BD$10:$BD$21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107-4C28-A7C3-9BB3A0BDE660}"/>
            </c:ext>
          </c:extLst>
        </c:ser>
        <c:ser>
          <c:idx val="3"/>
          <c:order val="3"/>
          <c:tx>
            <c:strRef>
              <c:f>Annuel!$BE$9</c:f>
              <c:strCache>
                <c:ptCount val="1"/>
                <c:pt idx="0">
                  <c:v>0</c:v>
                </c:pt>
              </c:strCache>
            </c:strRef>
          </c:tx>
          <c:spPr>
            <a:ln w="12700">
              <a:solidFill>
                <a:srgbClr val="00FFFF"/>
              </a:solidFill>
              <a:prstDash val="solid"/>
            </a:ln>
          </c:spPr>
          <c:marker>
            <c:symbol val="none"/>
          </c:marker>
          <c:cat>
            <c:strRef>
              <c:f>Annuel!$BA$10:$BA$21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Annuel!$BE$10:$BE$21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8107-4C28-A7C3-9BB3A0BDE660}"/>
            </c:ext>
          </c:extLst>
        </c:ser>
        <c:ser>
          <c:idx val="4"/>
          <c:order val="4"/>
          <c:tx>
            <c:strRef>
              <c:f>Annuel!$BF$9</c:f>
              <c:strCache>
                <c:ptCount val="1"/>
                <c:pt idx="0">
                  <c:v>0</c:v>
                </c:pt>
              </c:strCache>
            </c:strRef>
          </c:tx>
          <c:spPr>
            <a:ln w="12700">
              <a:solidFill>
                <a:srgbClr val="800080"/>
              </a:solidFill>
              <a:prstDash val="solid"/>
            </a:ln>
          </c:spPr>
          <c:marker>
            <c:symbol val="none"/>
          </c:marker>
          <c:cat>
            <c:strRef>
              <c:f>Annuel!$BA$10:$BA$21</c:f>
              <c:strCache>
                <c:ptCount val="12"/>
                <c:pt idx="0">
                  <c:v>Janv.</c:v>
                </c:pt>
                <c:pt idx="1">
                  <c:v>Fév.</c:v>
                </c:pt>
                <c:pt idx="2">
                  <c:v>Mar.</c:v>
                </c:pt>
                <c:pt idx="3">
                  <c:v>Avr.</c:v>
                </c:pt>
                <c:pt idx="4">
                  <c:v>Mai</c:v>
                </c:pt>
                <c:pt idx="5">
                  <c:v>Juin</c:v>
                </c:pt>
                <c:pt idx="6">
                  <c:v>Juil.</c:v>
                </c:pt>
                <c:pt idx="7">
                  <c:v>Août</c:v>
                </c:pt>
                <c:pt idx="8">
                  <c:v>Sept.</c:v>
                </c:pt>
                <c:pt idx="9">
                  <c:v>Oct.</c:v>
                </c:pt>
                <c:pt idx="10">
                  <c:v>Nov</c:v>
                </c:pt>
                <c:pt idx="11">
                  <c:v>Déc.</c:v>
                </c:pt>
              </c:strCache>
            </c:strRef>
          </c:cat>
          <c:val>
            <c:numRef>
              <c:f>Annuel!$BF$10:$BF$21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8107-4C28-A7C3-9BB3A0BDE660}"/>
            </c:ext>
          </c:extLst>
        </c:ser>
        <c:dLbls>
          <c:showLegendKey val="0"/>
          <c:showVal val="0"/>
          <c:showCatName val="0"/>
          <c:showSerName val="0"/>
          <c:showPercent val="0"/>
          <c:showBubbleSize val="0"/>
        </c:dLbls>
        <c:smooth val="0"/>
        <c:axId val="184127872"/>
        <c:axId val="184129408"/>
      </c:lineChart>
      <c:catAx>
        <c:axId val="184127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AT"/>
          </a:p>
        </c:txPr>
        <c:crossAx val="184129408"/>
        <c:crosses val="autoZero"/>
        <c:auto val="1"/>
        <c:lblAlgn val="ctr"/>
        <c:lblOffset val="100"/>
        <c:tickLblSkip val="1"/>
        <c:tickMarkSkip val="1"/>
        <c:noMultiLvlLbl val="0"/>
      </c:catAx>
      <c:valAx>
        <c:axId val="1841294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Tahoma"/>
                <a:ea typeface="Tahoma"/>
                <a:cs typeface="Tahoma"/>
              </a:defRPr>
            </a:pPr>
            <a:endParaRPr lang="en-AT"/>
          </a:p>
        </c:txPr>
        <c:crossAx val="184127872"/>
        <c:crosses val="autoZero"/>
        <c:crossBetween val="between"/>
      </c:valAx>
      <c:spPr>
        <a:noFill/>
        <a:ln w="12700">
          <a:solidFill>
            <a:srgbClr val="808080"/>
          </a:solidFill>
          <a:prstDash val="solid"/>
        </a:ln>
      </c:spPr>
    </c:plotArea>
    <c:legend>
      <c:legendPos val="r"/>
      <c:layout>
        <c:manualLayout>
          <c:xMode val="edge"/>
          <c:yMode val="edge"/>
          <c:x val="0.73157810419701752"/>
          <c:y val="0.33953335249085126"/>
          <c:w val="0.25118561517494159"/>
          <c:h val="0.26791303594981236"/>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Tahoma"/>
              <a:ea typeface="Tahoma"/>
              <a:cs typeface="Tahoma"/>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Détails!$J$2</c:f>
          <c:strCache>
            <c:ptCount val="1"/>
            <c:pt idx="0">
              <c:v>processus 1 Energy and Power Consumption</c:v>
            </c:pt>
          </c:strCache>
        </c:strRef>
      </c:tx>
      <c:layout>
        <c:manualLayout>
          <c:xMode val="edge"/>
          <c:yMode val="edge"/>
          <c:x val="0.30547903265535697"/>
          <c:y val="4.1348978068197054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AT"/>
        </a:p>
      </c:txPr>
    </c:title>
    <c:autoTitleDeleted val="0"/>
    <c:plotArea>
      <c:layout>
        <c:manualLayout>
          <c:layoutTarget val="inner"/>
          <c:xMode val="edge"/>
          <c:yMode val="edge"/>
          <c:x val="0.10113832837913847"/>
          <c:y val="0.1546758068477001"/>
          <c:w val="0.80910662703310776"/>
          <c:h val="0.52834805309362909"/>
        </c:manualLayout>
      </c:layout>
      <c:scatterChart>
        <c:scatterStyle val="smoothMarker"/>
        <c:varyColors val="0"/>
        <c:ser>
          <c:idx val="2"/>
          <c:order val="0"/>
          <c:tx>
            <c:strRef>
              <c:f>Détails!$F$7</c:f>
              <c:strCache>
                <c:ptCount val="1"/>
              </c:strCache>
            </c:strRef>
          </c:tx>
          <c:spPr>
            <a:ln w="12700">
              <a:solidFill>
                <a:srgbClr val="008080"/>
              </a:solidFill>
              <a:prstDash val="solid"/>
            </a:ln>
          </c:spPr>
          <c:marker>
            <c:symbol val="none"/>
          </c:marker>
          <c:xVal>
            <c:numRef>
              <c:f>Détails!$B$11:$B$78</c:f>
              <c:numCache>
                <c:formatCode>dd/mm/yy\ hh:mm;@</c:formatCode>
                <c:ptCount val="68"/>
                <c:pt idx="0">
                  <c:v>19939.431944444445</c:v>
                </c:pt>
                <c:pt idx="1">
                  <c:v>19940.431944444445</c:v>
                </c:pt>
                <c:pt idx="2">
                  <c:v>19942.431944444445</c:v>
                </c:pt>
              </c:numCache>
            </c:numRef>
          </c:xVal>
          <c:yVal>
            <c:numRef>
              <c:f>Détails!$F$11:$F$78</c:f>
              <c:numCache>
                <c:formatCode>#,##0</c:formatCode>
                <c:ptCount val="68"/>
                <c:pt idx="0">
                  <c:v>238</c:v>
                </c:pt>
                <c:pt idx="1">
                  <c:v>357</c:v>
                </c:pt>
                <c:pt idx="2">
                  <c:v>238</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c:ext xmlns:c16="http://schemas.microsoft.com/office/drawing/2014/chart" uri="{C3380CC4-5D6E-409C-BE32-E72D297353CC}">
              <c16:uniqueId val="{00000000-C3C0-4449-A413-165A96F2A9AF}"/>
            </c:ext>
          </c:extLst>
        </c:ser>
        <c:ser>
          <c:idx val="0"/>
          <c:order val="1"/>
          <c:tx>
            <c:strRef>
              <c:f>Détails!$H$7</c:f>
              <c:strCache>
                <c:ptCount val="1"/>
              </c:strCache>
            </c:strRef>
          </c:tx>
          <c:spPr>
            <a:ln w="12700">
              <a:solidFill>
                <a:srgbClr val="993366"/>
              </a:solidFill>
              <a:prstDash val="solid"/>
            </a:ln>
          </c:spPr>
          <c:marker>
            <c:symbol val="none"/>
          </c:marker>
          <c:xVal>
            <c:numRef>
              <c:f>Détails!$B$11:$B$78</c:f>
              <c:numCache>
                <c:formatCode>dd/mm/yy\ hh:mm;@</c:formatCode>
                <c:ptCount val="68"/>
                <c:pt idx="0">
                  <c:v>19939.431944444445</c:v>
                </c:pt>
                <c:pt idx="1">
                  <c:v>19940.431944444445</c:v>
                </c:pt>
                <c:pt idx="2">
                  <c:v>19942.431944444445</c:v>
                </c:pt>
              </c:numCache>
            </c:numRef>
          </c:xVal>
          <c:yVal>
            <c:numRef>
              <c:f>Détails!$H$11:$H$78</c:f>
              <c:numCache>
                <c:formatCode>#,##0</c:formatCode>
                <c:ptCount val="68"/>
                <c:pt idx="0">
                  <c:v>238</c:v>
                </c:pt>
                <c:pt idx="1">
                  <c:v>357</c:v>
                </c:pt>
                <c:pt idx="2">
                  <c:v>238</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c:ext xmlns:c16="http://schemas.microsoft.com/office/drawing/2014/chart" uri="{C3380CC4-5D6E-409C-BE32-E72D297353CC}">
              <c16:uniqueId val="{00000001-C3C0-4449-A413-165A96F2A9AF}"/>
            </c:ext>
          </c:extLst>
        </c:ser>
        <c:ser>
          <c:idx val="4"/>
          <c:order val="2"/>
          <c:tx>
            <c:strRef>
              <c:f>Détails!$C$8</c:f>
              <c:strCache>
                <c:ptCount val="1"/>
                <c:pt idx="0">
                  <c:v>Énergie totale</c:v>
                </c:pt>
              </c:strCache>
            </c:strRef>
          </c:tx>
          <c:spPr>
            <a:ln w="12700">
              <a:solidFill>
                <a:srgbClr val="FF0000"/>
              </a:solidFill>
              <a:prstDash val="solid"/>
            </a:ln>
          </c:spPr>
          <c:marker>
            <c:symbol val="none"/>
          </c:marker>
          <c:xVal>
            <c:numRef>
              <c:f>Détails!$B$11:$B$78</c:f>
              <c:numCache>
                <c:formatCode>dd/mm/yy\ hh:mm;@</c:formatCode>
                <c:ptCount val="68"/>
                <c:pt idx="0">
                  <c:v>19939.431944444445</c:v>
                </c:pt>
                <c:pt idx="1">
                  <c:v>19940.431944444445</c:v>
                </c:pt>
                <c:pt idx="2">
                  <c:v>19942.431944444445</c:v>
                </c:pt>
              </c:numCache>
            </c:numRef>
          </c:xVal>
          <c:yVal>
            <c:numRef>
              <c:f>Détails!$C$11:$C$78</c:f>
              <c:numCache>
                <c:formatCode>#,##0</c:formatCode>
                <c:ptCount val="68"/>
                <c:pt idx="0">
                  <c:v>476</c:v>
                </c:pt>
                <c:pt idx="1">
                  <c:v>714</c:v>
                </c:pt>
                <c:pt idx="2">
                  <c:v>476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c:ext xmlns:c16="http://schemas.microsoft.com/office/drawing/2014/chart" uri="{C3380CC4-5D6E-409C-BE32-E72D297353CC}">
              <c16:uniqueId val="{00000002-C3C0-4449-A413-165A96F2A9AF}"/>
            </c:ext>
          </c:extLst>
        </c:ser>
        <c:dLbls>
          <c:showLegendKey val="0"/>
          <c:showVal val="0"/>
          <c:showCatName val="0"/>
          <c:showSerName val="0"/>
          <c:showPercent val="0"/>
          <c:showBubbleSize val="0"/>
        </c:dLbls>
        <c:axId val="169094144"/>
        <c:axId val="169100032"/>
      </c:scatterChart>
      <c:scatterChart>
        <c:scatterStyle val="lineMarker"/>
        <c:varyColors val="0"/>
        <c:ser>
          <c:idx val="1"/>
          <c:order val="3"/>
          <c:tx>
            <c:strRef>
              <c:f>Détails!$D$8</c:f>
              <c:strCache>
                <c:ptCount val="1"/>
                <c:pt idx="0">
                  <c:v>Puissance totale</c:v>
                </c:pt>
              </c:strCache>
            </c:strRef>
          </c:tx>
          <c:spPr>
            <a:ln w="12700">
              <a:solidFill>
                <a:srgbClr val="000000"/>
              </a:solidFill>
              <a:prstDash val="solid"/>
            </a:ln>
          </c:spPr>
          <c:marker>
            <c:symbol val="none"/>
          </c:marker>
          <c:xVal>
            <c:numRef>
              <c:f>Détails!$B$11:$B$78</c:f>
              <c:numCache>
                <c:formatCode>dd/mm/yy\ hh:mm;@</c:formatCode>
                <c:ptCount val="68"/>
                <c:pt idx="0">
                  <c:v>19939.431944444445</c:v>
                </c:pt>
                <c:pt idx="1">
                  <c:v>19940.431944444445</c:v>
                </c:pt>
                <c:pt idx="2">
                  <c:v>19942.431944444445</c:v>
                </c:pt>
              </c:numCache>
            </c:numRef>
          </c:xVal>
          <c:yVal>
            <c:numRef>
              <c:f>Détails!$D$11:$D$78</c:f>
              <c:numCache>
                <c:formatCode>#,##0</c:formatCode>
                <c:ptCount val="68"/>
                <c:pt idx="0">
                  <c:v>476</c:v>
                </c:pt>
                <c:pt idx="1">
                  <c:v>714</c:v>
                </c:pt>
                <c:pt idx="2">
                  <c:v>952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c:ext xmlns:c16="http://schemas.microsoft.com/office/drawing/2014/chart" uri="{C3380CC4-5D6E-409C-BE32-E72D297353CC}">
              <c16:uniqueId val="{00000003-C3C0-4449-A413-165A96F2A9AF}"/>
            </c:ext>
          </c:extLst>
        </c:ser>
        <c:dLbls>
          <c:showLegendKey val="0"/>
          <c:showVal val="0"/>
          <c:showCatName val="0"/>
          <c:showSerName val="0"/>
          <c:showPercent val="0"/>
          <c:showBubbleSize val="0"/>
        </c:dLbls>
        <c:axId val="169101952"/>
        <c:axId val="169107840"/>
      </c:scatterChart>
      <c:valAx>
        <c:axId val="169094144"/>
        <c:scaling>
          <c:orientation val="minMax"/>
        </c:scaling>
        <c:delete val="0"/>
        <c:axPos val="b"/>
        <c:numFmt formatCode="dd/mm/yy\ hh:mm;@"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AT"/>
          </a:p>
        </c:txPr>
        <c:crossAx val="169100032"/>
        <c:crosses val="autoZero"/>
        <c:crossBetween val="midCat"/>
        <c:majorUnit val="0.1"/>
      </c:valAx>
      <c:valAx>
        <c:axId val="169100032"/>
        <c:scaling>
          <c:orientation val="minMax"/>
          <c:min val="0"/>
        </c:scaling>
        <c:delete val="0"/>
        <c:axPos val="l"/>
        <c:majorGridlines>
          <c:spPr>
            <a:ln w="3175">
              <a:solidFill>
                <a:srgbClr val="000000"/>
              </a:solidFill>
              <a:prstDash val="solid"/>
            </a:ln>
          </c:spPr>
        </c:majorGridlines>
        <c:title>
          <c:tx>
            <c:strRef>
              <c:f>Détails!$F$9</c:f>
              <c:strCache>
                <c:ptCount val="1"/>
                <c:pt idx="0">
                  <c:v>[kW]</c:v>
                </c:pt>
              </c:strCache>
            </c:strRef>
          </c:tx>
          <c:layout>
            <c:manualLayout>
              <c:xMode val="edge"/>
              <c:yMode val="edge"/>
              <c:x val="2.4516129032258065E-2"/>
              <c:y val="0.36111173603299584"/>
            </c:manualLayout>
          </c:layout>
          <c:overlay val="0"/>
          <c:spPr>
            <a:noFill/>
            <a:ln w="25400">
              <a:noFill/>
            </a:ln>
          </c:spPr>
          <c:txPr>
            <a:bodyPr/>
            <a:lstStyle/>
            <a:p>
              <a:pPr>
                <a:defRPr sz="1050" b="1" i="0" u="none" strike="noStrike" baseline="0">
                  <a:solidFill>
                    <a:srgbClr val="000000"/>
                  </a:solidFill>
                  <a:latin typeface="Arial"/>
                  <a:ea typeface="Arial"/>
                  <a:cs typeface="Arial"/>
                </a:defRPr>
              </a:pPr>
              <a:endParaRPr lang="en-AT"/>
            </a:p>
          </c:tx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9094144"/>
        <c:crosses val="autoZero"/>
        <c:crossBetween val="midCat"/>
      </c:valAx>
      <c:valAx>
        <c:axId val="169101952"/>
        <c:scaling>
          <c:orientation val="minMax"/>
        </c:scaling>
        <c:delete val="1"/>
        <c:axPos val="b"/>
        <c:numFmt formatCode="dd/mm/yy\ hh:mm;@" sourceLinked="1"/>
        <c:majorTickMark val="out"/>
        <c:minorTickMark val="none"/>
        <c:tickLblPos val="nextTo"/>
        <c:crossAx val="169107840"/>
        <c:crosses val="autoZero"/>
        <c:crossBetween val="midCat"/>
      </c:valAx>
      <c:valAx>
        <c:axId val="169107840"/>
        <c:scaling>
          <c:orientation val="minMax"/>
          <c:min val="0"/>
        </c:scaling>
        <c:delete val="0"/>
        <c:axPos val="r"/>
        <c:title>
          <c:tx>
            <c:rich>
              <a:bodyPr/>
              <a:lstStyle/>
              <a:p>
                <a:pPr>
                  <a:defRPr sz="1050" b="1" i="0" u="none" strike="noStrike" baseline="0">
                    <a:solidFill>
                      <a:srgbClr val="000000"/>
                    </a:solidFill>
                    <a:latin typeface="Arial"/>
                    <a:ea typeface="Arial"/>
                    <a:cs typeface="Arial"/>
                  </a:defRPr>
                </a:pPr>
                <a:r>
                  <a:rPr lang="fr-FR"/>
                  <a:t>[kW]</a:t>
                </a:r>
              </a:p>
            </c:rich>
          </c:tx>
          <c:layout>
            <c:manualLayout>
              <c:xMode val="edge"/>
              <c:yMode val="edge"/>
              <c:x val="0.95096828380323428"/>
              <c:y val="0.37103237095363079"/>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AT"/>
          </a:p>
        </c:txPr>
        <c:crossAx val="169101952"/>
        <c:crosses val="max"/>
        <c:crossBetween val="midCat"/>
      </c:valAx>
      <c:spPr>
        <a:noFill/>
        <a:ln w="12700">
          <a:solidFill>
            <a:srgbClr val="808080"/>
          </a:solidFill>
          <a:prstDash val="solid"/>
        </a:ln>
      </c:spPr>
    </c:plotArea>
    <c:legend>
      <c:legendPos val="b"/>
      <c:layout>
        <c:manualLayout>
          <c:xMode val="edge"/>
          <c:yMode val="edge"/>
          <c:x val="5.469725922545244E-2"/>
          <c:y val="0.88517441938584807"/>
          <c:w val="0.8978606703045966"/>
          <c:h val="7.5040737975616875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AT"/>
    </a:p>
  </c:txPr>
  <c:printSettings>
    <c:headerFooter alignWithMargins="0"/>
    <c:pageMargins b="1" l="0.75" r="0.75"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Détails!$J$3</c:f>
          <c:strCache>
            <c:ptCount val="1"/>
            <c:pt idx="0">
              <c:v>processus 1 KPI</c:v>
            </c:pt>
          </c:strCache>
        </c:strRef>
      </c:tx>
      <c:layout>
        <c:manualLayout>
          <c:xMode val="edge"/>
          <c:yMode val="edge"/>
          <c:x val="0.45821854898303549"/>
          <c:y val="3.3708896359256675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AT"/>
        </a:p>
      </c:txPr>
    </c:title>
    <c:autoTitleDeleted val="0"/>
    <c:plotArea>
      <c:layout>
        <c:manualLayout>
          <c:layoutTarget val="inner"/>
          <c:xMode val="edge"/>
          <c:yMode val="edge"/>
          <c:x val="0.13106701738929169"/>
          <c:y val="0.14446669868252859"/>
          <c:w val="0.84625948235605664"/>
          <c:h val="0.60354976338478616"/>
        </c:manualLayout>
      </c:layout>
      <c:scatterChart>
        <c:scatterStyle val="smoothMarker"/>
        <c:varyColors val="0"/>
        <c:ser>
          <c:idx val="3"/>
          <c:order val="0"/>
          <c:tx>
            <c:strRef>
              <c:f>Détails!$E$8</c:f>
              <c:strCache>
                <c:ptCount val="1"/>
                <c:pt idx="0">
                  <c:v>ICP</c:v>
                </c:pt>
              </c:strCache>
            </c:strRef>
          </c:tx>
          <c:spPr>
            <a:ln w="12700">
              <a:solidFill>
                <a:srgbClr val="33CCCC"/>
              </a:solidFill>
              <a:prstDash val="solid"/>
            </a:ln>
          </c:spPr>
          <c:marker>
            <c:symbol val="none"/>
          </c:marker>
          <c:xVal>
            <c:numRef>
              <c:f>Détails!$B$11:$B$78</c:f>
              <c:numCache>
                <c:formatCode>dd/mm/yy\ hh:mm;@</c:formatCode>
                <c:ptCount val="68"/>
                <c:pt idx="0">
                  <c:v>19939.431944444445</c:v>
                </c:pt>
                <c:pt idx="1">
                  <c:v>19940.431944444445</c:v>
                </c:pt>
                <c:pt idx="2">
                  <c:v>19942.431944444445</c:v>
                </c:pt>
              </c:numCache>
            </c:numRef>
          </c:xVal>
          <c:yVal>
            <c:numRef>
              <c:f>Détails!$E$11:$E$78</c:f>
              <c:numCache>
                <c:formatCode>#,##0.00</c:formatCode>
                <c:ptCount val="68"/>
                <c:pt idx="0">
                  <c:v>5.95</c:v>
                </c:pt>
                <c:pt idx="1">
                  <c:v>5.4923076923076923</c:v>
                </c:pt>
                <c:pt idx="2">
                  <c:v>5.95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c:ext xmlns:c16="http://schemas.microsoft.com/office/drawing/2014/chart" uri="{C3380CC4-5D6E-409C-BE32-E72D297353CC}">
              <c16:uniqueId val="{00000000-9756-495A-B71C-28BFDE6C187F}"/>
            </c:ext>
          </c:extLst>
        </c:ser>
        <c:dLbls>
          <c:showLegendKey val="0"/>
          <c:showVal val="0"/>
          <c:showCatName val="0"/>
          <c:showSerName val="0"/>
          <c:showPercent val="0"/>
          <c:showBubbleSize val="0"/>
        </c:dLbls>
        <c:axId val="169149568"/>
        <c:axId val="169151104"/>
      </c:scatterChart>
      <c:valAx>
        <c:axId val="169149568"/>
        <c:scaling>
          <c:orientation val="minMax"/>
        </c:scaling>
        <c:delete val="0"/>
        <c:axPos val="b"/>
        <c:numFmt formatCode="dd/mm/yy\ hh:mm;@"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AT"/>
          </a:p>
        </c:txPr>
        <c:crossAx val="169151104"/>
        <c:crosses val="autoZero"/>
        <c:crossBetween val="midCat"/>
        <c:majorUnit val="0.1"/>
      </c:valAx>
      <c:valAx>
        <c:axId val="169151104"/>
        <c:scaling>
          <c:orientation val="minMax"/>
        </c:scaling>
        <c:delete val="0"/>
        <c:axPos val="l"/>
        <c:majorGridlines>
          <c:spPr>
            <a:ln w="3175">
              <a:solidFill>
                <a:srgbClr val="000000"/>
              </a:solidFill>
              <a:prstDash val="solid"/>
            </a:ln>
          </c:spPr>
        </c:majorGridlines>
        <c:title>
          <c:tx>
            <c:strRef>
              <c:f>Détails!$E$9</c:f>
              <c:strCache>
                <c:ptCount val="1"/>
                <c:pt idx="0">
                  <c:v>[kWh]/tonnes</c:v>
                </c:pt>
              </c:strCache>
            </c:strRef>
          </c:tx>
          <c:layout>
            <c:manualLayout>
              <c:xMode val="edge"/>
              <c:yMode val="edge"/>
              <c:x val="2.9677419354838711E-2"/>
              <c:y val="0.32848276501819806"/>
            </c:manualLayout>
          </c:layout>
          <c:overlay val="0"/>
          <c:spPr>
            <a:noFill/>
            <a:ln w="25400">
              <a:noFill/>
            </a:ln>
          </c:spPr>
          <c:txPr>
            <a:bodyPr/>
            <a:lstStyle/>
            <a:p>
              <a:pPr>
                <a:defRPr sz="1175" b="1" i="0" u="none" strike="noStrike" baseline="0">
                  <a:solidFill>
                    <a:srgbClr val="000000"/>
                  </a:solidFill>
                  <a:latin typeface="Arial"/>
                  <a:ea typeface="Arial"/>
                  <a:cs typeface="Arial"/>
                </a:defRPr>
              </a:pPr>
              <a:endParaRPr lang="en-AT"/>
            </a:p>
          </c:tx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9149568"/>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AT"/>
    </a:p>
  </c:txPr>
  <c:printSettings>
    <c:headerFooter alignWithMargins="0"/>
    <c:pageMargins b="0.98425196850393704" l="0.35433070866141736" r="0.35433070866141736" t="0.98425196850393704" header="0.51181102362204722" footer="0.51181102362204722"/>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Tahoma"/>
                <a:ea typeface="Tahoma"/>
                <a:cs typeface="Tahoma"/>
              </a:defRPr>
            </a:pPr>
            <a:r>
              <a:rPr lang="fr-FR"/>
              <a:t>Dépendance de la température extérieure</a:t>
            </a:r>
          </a:p>
        </c:rich>
      </c:tx>
      <c:layout>
        <c:manualLayout>
          <c:xMode val="edge"/>
          <c:yMode val="edge"/>
          <c:x val="0.32942749343832017"/>
          <c:y val="3.3078880407124679E-2"/>
        </c:manualLayout>
      </c:layout>
      <c:overlay val="0"/>
      <c:spPr>
        <a:noFill/>
        <a:ln w="25400">
          <a:noFill/>
        </a:ln>
      </c:spPr>
    </c:title>
    <c:autoTitleDeleted val="0"/>
    <c:plotArea>
      <c:layout>
        <c:manualLayout>
          <c:layoutTarget val="inner"/>
          <c:xMode val="edge"/>
          <c:yMode val="edge"/>
          <c:x val="8.9843864242381083E-2"/>
          <c:y val="0.16539481302384756"/>
          <c:w val="0.84635524286301023"/>
          <c:h val="0.67684646560528394"/>
        </c:manualLayout>
      </c:layout>
      <c:scatterChart>
        <c:scatterStyle val="lineMarker"/>
        <c:varyColors val="0"/>
        <c:ser>
          <c:idx val="0"/>
          <c:order val="0"/>
          <c:tx>
            <c:strRef>
              <c:f>Détails!$L$9</c:f>
              <c:strCache>
                <c:ptCount val="1"/>
                <c:pt idx="0">
                  <c:v>[°C]</c:v>
                </c:pt>
              </c:strCache>
            </c:strRef>
          </c:tx>
          <c:spPr>
            <a:ln w="28575">
              <a:noFill/>
            </a:ln>
          </c:spPr>
          <c:marker>
            <c:symbol val="circle"/>
            <c:size val="7"/>
            <c:spPr>
              <a:solidFill>
                <a:srgbClr val="FF0000"/>
              </a:solidFill>
              <a:ln>
                <a:solidFill>
                  <a:srgbClr val="FF0000"/>
                </a:solidFill>
                <a:prstDash val="solid"/>
              </a:ln>
            </c:spPr>
          </c:marker>
          <c:xVal>
            <c:numRef>
              <c:f>Détails!$L$10:$L$78</c:f>
              <c:numCache>
                <c:formatCode>#,##0.00</c:formatCode>
                <c:ptCount val="69"/>
                <c:pt idx="1">
                  <c:v>20</c:v>
                </c:pt>
                <c:pt idx="2">
                  <c:v>23</c:v>
                </c:pt>
                <c:pt idx="3">
                  <c:v>20</c:v>
                </c:pt>
              </c:numCache>
            </c:numRef>
          </c:xVal>
          <c:yVal>
            <c:numRef>
              <c:f>Détails!$D$10:$D$78</c:f>
              <c:numCache>
                <c:formatCode>#,##0</c:formatCode>
                <c:ptCount val="69"/>
                <c:pt idx="1">
                  <c:v>476</c:v>
                </c:pt>
                <c:pt idx="2">
                  <c:v>714</c:v>
                </c:pt>
                <c:pt idx="3">
                  <c:v>952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numCache>
            </c:numRef>
          </c:yVal>
          <c:smooth val="0"/>
          <c:extLst>
            <c:ext xmlns:c16="http://schemas.microsoft.com/office/drawing/2014/chart" uri="{C3380CC4-5D6E-409C-BE32-E72D297353CC}">
              <c16:uniqueId val="{00000000-D200-46BD-9F7A-CBC153B841AF}"/>
            </c:ext>
          </c:extLst>
        </c:ser>
        <c:dLbls>
          <c:showLegendKey val="0"/>
          <c:showVal val="0"/>
          <c:showCatName val="0"/>
          <c:showSerName val="0"/>
          <c:showPercent val="0"/>
          <c:showBubbleSize val="0"/>
        </c:dLbls>
        <c:axId val="169179776"/>
        <c:axId val="169198720"/>
      </c:scatterChart>
      <c:valAx>
        <c:axId val="169179776"/>
        <c:scaling>
          <c:orientation val="minMax"/>
        </c:scaling>
        <c:delete val="0"/>
        <c:axPos val="b"/>
        <c:title>
          <c:tx>
            <c:rich>
              <a:bodyPr/>
              <a:lstStyle/>
              <a:p>
                <a:pPr>
                  <a:defRPr sz="900" b="1" i="0" u="none" strike="noStrike" baseline="0">
                    <a:solidFill>
                      <a:srgbClr val="000000"/>
                    </a:solidFill>
                    <a:latin typeface="Tahoma"/>
                    <a:ea typeface="Tahoma"/>
                    <a:cs typeface="Tahoma"/>
                  </a:defRPr>
                </a:pPr>
                <a:r>
                  <a:rPr lang="fr-FR"/>
                  <a:t>grC</a:t>
                </a:r>
              </a:p>
            </c:rich>
          </c:tx>
          <c:layout>
            <c:manualLayout>
              <c:xMode val="edge"/>
              <c:yMode val="edge"/>
              <c:x val="0.49739651684164482"/>
              <c:y val="0.9109436129644098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AT"/>
          </a:p>
        </c:txPr>
        <c:crossAx val="169198720"/>
        <c:crosses val="autoZero"/>
        <c:crossBetween val="midCat"/>
      </c:valAx>
      <c:valAx>
        <c:axId val="16919872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Tahoma"/>
                    <a:ea typeface="Tahoma"/>
                    <a:cs typeface="Tahoma"/>
                  </a:defRPr>
                </a:pPr>
                <a:r>
                  <a:rPr lang="fr-FR"/>
                  <a:t>kW</a:t>
                </a:r>
              </a:p>
            </c:rich>
          </c:tx>
          <c:layout>
            <c:manualLayout>
              <c:xMode val="edge"/>
              <c:yMode val="edge"/>
              <c:x val="2.2135416666666668E-2"/>
              <c:y val="0.4758280405788970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AT"/>
          </a:p>
        </c:txPr>
        <c:crossAx val="169179776"/>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Tahoma"/>
          <a:ea typeface="Tahoma"/>
          <a:cs typeface="Tahoma"/>
        </a:defRPr>
      </a:pPr>
      <a:endParaRPr lang="en-AT"/>
    </a:p>
  </c:txPr>
  <c:printSettings>
    <c:headerFooter alignWithMargins="0"/>
    <c:pageMargins b="1" l="0.75" r="0.75" t="1" header="0" footer="0"/>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Détails!$J$4</c:f>
          <c:strCache>
            <c:ptCount val="1"/>
            <c:pt idx="0">
              <c:v>processus 1 Energy and Production</c:v>
            </c:pt>
          </c:strCache>
        </c:strRef>
      </c:tx>
      <c:layout>
        <c:manualLayout>
          <c:xMode val="edge"/>
          <c:yMode val="edge"/>
          <c:x val="0.36158138511636462"/>
          <c:y val="2.5223348522948982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AT"/>
        </a:p>
      </c:txPr>
    </c:title>
    <c:autoTitleDeleted val="0"/>
    <c:plotArea>
      <c:layout>
        <c:manualLayout>
          <c:layoutTarget val="inner"/>
          <c:xMode val="edge"/>
          <c:yMode val="edge"/>
          <c:x val="0.10322587148807427"/>
          <c:y val="0.14682568131836193"/>
          <c:w val="0.80129082742617652"/>
          <c:h val="0.51785814627151983"/>
        </c:manualLayout>
      </c:layout>
      <c:scatterChart>
        <c:scatterStyle val="smoothMarker"/>
        <c:varyColors val="0"/>
        <c:ser>
          <c:idx val="4"/>
          <c:order val="2"/>
          <c:tx>
            <c:strRef>
              <c:f>Détails!$C$8</c:f>
              <c:strCache>
                <c:ptCount val="1"/>
                <c:pt idx="0">
                  <c:v>Énergie totale</c:v>
                </c:pt>
              </c:strCache>
            </c:strRef>
          </c:tx>
          <c:spPr>
            <a:ln w="12700">
              <a:solidFill>
                <a:srgbClr val="FF0000"/>
              </a:solidFill>
              <a:prstDash val="solid"/>
            </a:ln>
          </c:spPr>
          <c:marker>
            <c:symbol val="none"/>
          </c:marker>
          <c:xVal>
            <c:numRef>
              <c:f>Détails!$B$11:$B$78</c:f>
              <c:numCache>
                <c:formatCode>dd/mm/yy\ hh:mm;@</c:formatCode>
                <c:ptCount val="68"/>
                <c:pt idx="0">
                  <c:v>19939.431944444445</c:v>
                </c:pt>
                <c:pt idx="1">
                  <c:v>19940.431944444445</c:v>
                </c:pt>
                <c:pt idx="2">
                  <c:v>19942.431944444445</c:v>
                </c:pt>
              </c:numCache>
            </c:numRef>
          </c:xVal>
          <c:yVal>
            <c:numRef>
              <c:f>Détails!$C$11:$C$78</c:f>
              <c:numCache>
                <c:formatCode>#,##0</c:formatCode>
                <c:ptCount val="68"/>
                <c:pt idx="0">
                  <c:v>476</c:v>
                </c:pt>
                <c:pt idx="1">
                  <c:v>714</c:v>
                </c:pt>
                <c:pt idx="2">
                  <c:v>476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c:ext xmlns:c16="http://schemas.microsoft.com/office/drawing/2014/chart" uri="{C3380CC4-5D6E-409C-BE32-E72D297353CC}">
              <c16:uniqueId val="{00000000-4181-427F-ABBE-5E1C7C680178}"/>
            </c:ext>
          </c:extLst>
        </c:ser>
        <c:dLbls>
          <c:showLegendKey val="0"/>
          <c:showVal val="0"/>
          <c:showCatName val="0"/>
          <c:showSerName val="0"/>
          <c:showPercent val="0"/>
          <c:showBubbleSize val="0"/>
        </c:dLbls>
        <c:axId val="169251968"/>
        <c:axId val="169253504"/>
      </c:scatterChart>
      <c:scatterChart>
        <c:scatterStyle val="lineMarker"/>
        <c:varyColors val="0"/>
        <c:ser>
          <c:idx val="2"/>
          <c:order val="0"/>
          <c:tx>
            <c:strRef>
              <c:f>Détails!$J$8</c:f>
              <c:strCache>
                <c:ptCount val="1"/>
                <c:pt idx="0">
                  <c:v>Produit</c:v>
                </c:pt>
              </c:strCache>
            </c:strRef>
          </c:tx>
          <c:spPr>
            <a:ln w="12700">
              <a:solidFill>
                <a:srgbClr val="008080"/>
              </a:solidFill>
              <a:prstDash val="solid"/>
            </a:ln>
          </c:spPr>
          <c:marker>
            <c:symbol val="none"/>
          </c:marker>
          <c:xVal>
            <c:numRef>
              <c:f>Détails!$B$11:$B$78</c:f>
              <c:numCache>
                <c:formatCode>dd/mm/yy\ hh:mm;@</c:formatCode>
                <c:ptCount val="68"/>
                <c:pt idx="0">
                  <c:v>19939.431944444445</c:v>
                </c:pt>
                <c:pt idx="1">
                  <c:v>19940.431944444445</c:v>
                </c:pt>
                <c:pt idx="2">
                  <c:v>19942.431944444445</c:v>
                </c:pt>
              </c:numCache>
            </c:numRef>
          </c:xVal>
          <c:yVal>
            <c:numRef>
              <c:f>Détails!$J$11:$J$78</c:f>
              <c:numCache>
                <c:formatCode>#,##0.00</c:formatCode>
                <c:ptCount val="68"/>
                <c:pt idx="0">
                  <c:v>90</c:v>
                </c:pt>
                <c:pt idx="1">
                  <c:v>150</c:v>
                </c:pt>
                <c:pt idx="2">
                  <c:v>90</c:v>
                </c:pt>
              </c:numCache>
            </c:numRef>
          </c:yVal>
          <c:smooth val="1"/>
          <c:extLst>
            <c:ext xmlns:c16="http://schemas.microsoft.com/office/drawing/2014/chart" uri="{C3380CC4-5D6E-409C-BE32-E72D297353CC}">
              <c16:uniqueId val="{00000001-4181-427F-ABBE-5E1C7C680178}"/>
            </c:ext>
          </c:extLst>
        </c:ser>
        <c:ser>
          <c:idx val="0"/>
          <c:order val="1"/>
          <c:tx>
            <c:strRef>
              <c:f>Détails!$K$8</c:f>
              <c:strCache>
                <c:ptCount val="1"/>
                <c:pt idx="0">
                  <c:v>Rejets</c:v>
                </c:pt>
              </c:strCache>
            </c:strRef>
          </c:tx>
          <c:spPr>
            <a:ln w="12700">
              <a:solidFill>
                <a:srgbClr val="993366"/>
              </a:solidFill>
              <a:prstDash val="solid"/>
            </a:ln>
          </c:spPr>
          <c:marker>
            <c:symbol val="none"/>
          </c:marker>
          <c:xVal>
            <c:numRef>
              <c:f>Détails!$B$11:$B$78</c:f>
              <c:numCache>
                <c:formatCode>dd/mm/yy\ hh:mm;@</c:formatCode>
                <c:ptCount val="68"/>
                <c:pt idx="0">
                  <c:v>19939.431944444445</c:v>
                </c:pt>
                <c:pt idx="1">
                  <c:v>19940.431944444445</c:v>
                </c:pt>
                <c:pt idx="2">
                  <c:v>19942.431944444445</c:v>
                </c:pt>
              </c:numCache>
            </c:numRef>
          </c:xVal>
          <c:yVal>
            <c:numRef>
              <c:f>Détails!$K$11:$K$78</c:f>
              <c:numCache>
                <c:formatCode>#,##0.00</c:formatCode>
                <c:ptCount val="68"/>
                <c:pt idx="0">
                  <c:v>10</c:v>
                </c:pt>
                <c:pt idx="1">
                  <c:v>20</c:v>
                </c:pt>
                <c:pt idx="2">
                  <c:v>10</c:v>
                </c:pt>
              </c:numCache>
            </c:numRef>
          </c:yVal>
          <c:smooth val="1"/>
          <c:extLst>
            <c:ext xmlns:c16="http://schemas.microsoft.com/office/drawing/2014/chart" uri="{C3380CC4-5D6E-409C-BE32-E72D297353CC}">
              <c16:uniqueId val="{00000002-4181-427F-ABBE-5E1C7C680178}"/>
            </c:ext>
          </c:extLst>
        </c:ser>
        <c:dLbls>
          <c:showLegendKey val="0"/>
          <c:showVal val="0"/>
          <c:showCatName val="0"/>
          <c:showSerName val="0"/>
          <c:showPercent val="0"/>
          <c:showBubbleSize val="0"/>
        </c:dLbls>
        <c:axId val="169255680"/>
        <c:axId val="169257216"/>
      </c:scatterChart>
      <c:valAx>
        <c:axId val="169251968"/>
        <c:scaling>
          <c:orientation val="minMax"/>
        </c:scaling>
        <c:delete val="0"/>
        <c:axPos val="b"/>
        <c:numFmt formatCode="dd/mm/yy\ hh:mm;@"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AT"/>
          </a:p>
        </c:txPr>
        <c:crossAx val="169253504"/>
        <c:crosses val="autoZero"/>
        <c:crossBetween val="midCat"/>
        <c:majorUnit val="0.1"/>
      </c:valAx>
      <c:valAx>
        <c:axId val="169253504"/>
        <c:scaling>
          <c:orientation val="minMax"/>
          <c:min val="0"/>
        </c:scaling>
        <c:delete val="0"/>
        <c:axPos val="l"/>
        <c:majorGridlines>
          <c:spPr>
            <a:ln w="3175">
              <a:solidFill>
                <a:srgbClr val="000000"/>
              </a:solidFill>
              <a:prstDash val="solid"/>
            </a:ln>
          </c:spPr>
        </c:majorGridlines>
        <c:title>
          <c:tx>
            <c:strRef>
              <c:f>Détails!$F$9</c:f>
              <c:strCache>
                <c:ptCount val="1"/>
                <c:pt idx="0">
                  <c:v>[kW]</c:v>
                </c:pt>
              </c:strCache>
            </c:strRef>
          </c:tx>
          <c:layout>
            <c:manualLayout>
              <c:xMode val="edge"/>
              <c:yMode val="edge"/>
              <c:x val="2.4516129032258065E-2"/>
              <c:y val="0.36111173603299584"/>
            </c:manualLayout>
          </c:layout>
          <c:overlay val="0"/>
          <c:spPr>
            <a:noFill/>
            <a:ln w="25400">
              <a:noFill/>
            </a:ln>
          </c:spPr>
          <c:txPr>
            <a:bodyPr/>
            <a:lstStyle/>
            <a:p>
              <a:pPr>
                <a:defRPr sz="1050" b="1" i="0" u="none" strike="noStrike" baseline="0">
                  <a:solidFill>
                    <a:srgbClr val="000000"/>
                  </a:solidFill>
                  <a:latin typeface="Arial"/>
                  <a:ea typeface="Arial"/>
                  <a:cs typeface="Arial"/>
                </a:defRPr>
              </a:pPr>
              <a:endParaRPr lang="en-AT"/>
            </a:p>
          </c:tx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69251968"/>
        <c:crosses val="autoZero"/>
        <c:crossBetween val="midCat"/>
      </c:valAx>
      <c:valAx>
        <c:axId val="169255680"/>
        <c:scaling>
          <c:orientation val="minMax"/>
        </c:scaling>
        <c:delete val="1"/>
        <c:axPos val="b"/>
        <c:numFmt formatCode="dd/mm/yy\ hh:mm;@" sourceLinked="1"/>
        <c:majorTickMark val="out"/>
        <c:minorTickMark val="none"/>
        <c:tickLblPos val="nextTo"/>
        <c:crossAx val="169257216"/>
        <c:crosses val="autoZero"/>
        <c:crossBetween val="midCat"/>
      </c:valAx>
      <c:valAx>
        <c:axId val="169257216"/>
        <c:scaling>
          <c:orientation val="minMax"/>
          <c:min val="0"/>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AT"/>
          </a:p>
        </c:txPr>
        <c:crossAx val="169255680"/>
        <c:crosses val="max"/>
        <c:crossBetween val="midCat"/>
      </c:valAx>
      <c:spPr>
        <a:noFill/>
        <a:ln w="12700">
          <a:solidFill>
            <a:srgbClr val="808080"/>
          </a:solidFill>
          <a:prstDash val="solid"/>
        </a:ln>
      </c:spPr>
    </c:plotArea>
    <c:legend>
      <c:legendPos val="b"/>
      <c:layout>
        <c:manualLayout>
          <c:xMode val="edge"/>
          <c:yMode val="edge"/>
          <c:x val="4.2356676542202709E-2"/>
          <c:y val="0.88430092468691723"/>
          <c:w val="0.89878801443210632"/>
          <c:h val="7.2702592801441188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AT"/>
    </a:p>
  </c:txPr>
  <c:printSettings>
    <c:headerFooter alignWithMargins="0"/>
    <c:pageMargins b="1" l="0.75" r="0.75" t="1" header="0" footer="0"/>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Détails!$J$5</c:f>
          <c:strCache>
            <c:ptCount val="1"/>
            <c:pt idx="0">
              <c:v>processus 1 Energy and Temperature</c:v>
            </c:pt>
          </c:strCache>
        </c:strRef>
      </c:tx>
      <c:layout>
        <c:manualLayout>
          <c:xMode val="edge"/>
          <c:yMode val="edge"/>
          <c:x val="0.35331666774227627"/>
          <c:y val="2.5148740939585155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AT"/>
        </a:p>
      </c:txPr>
    </c:title>
    <c:autoTitleDeleted val="0"/>
    <c:plotArea>
      <c:layout>
        <c:manualLayout>
          <c:layoutTarget val="inner"/>
          <c:xMode val="edge"/>
          <c:yMode val="edge"/>
          <c:x val="0.10322587148807427"/>
          <c:y val="0.14682568131836193"/>
          <c:w val="0.80129082742617652"/>
          <c:h val="0.51785814627151983"/>
        </c:manualLayout>
      </c:layout>
      <c:scatterChart>
        <c:scatterStyle val="smoothMarker"/>
        <c:varyColors val="0"/>
        <c:ser>
          <c:idx val="4"/>
          <c:order val="1"/>
          <c:tx>
            <c:strRef>
              <c:f>Détails!$C$8</c:f>
              <c:strCache>
                <c:ptCount val="1"/>
                <c:pt idx="0">
                  <c:v>Énergie totale</c:v>
                </c:pt>
              </c:strCache>
            </c:strRef>
          </c:tx>
          <c:spPr>
            <a:ln w="12700">
              <a:solidFill>
                <a:srgbClr val="FF0000"/>
              </a:solidFill>
              <a:prstDash val="solid"/>
            </a:ln>
          </c:spPr>
          <c:marker>
            <c:symbol val="none"/>
          </c:marker>
          <c:xVal>
            <c:numRef>
              <c:f>Détails!$B$11:$B$78</c:f>
              <c:numCache>
                <c:formatCode>dd/mm/yy\ hh:mm;@</c:formatCode>
                <c:ptCount val="68"/>
                <c:pt idx="0">
                  <c:v>19939.431944444445</c:v>
                </c:pt>
                <c:pt idx="1">
                  <c:v>19940.431944444445</c:v>
                </c:pt>
                <c:pt idx="2">
                  <c:v>19942.431944444445</c:v>
                </c:pt>
              </c:numCache>
            </c:numRef>
          </c:xVal>
          <c:yVal>
            <c:numRef>
              <c:f>Détails!$C$11:$C$78</c:f>
              <c:numCache>
                <c:formatCode>#,##0</c:formatCode>
                <c:ptCount val="68"/>
                <c:pt idx="0">
                  <c:v>476</c:v>
                </c:pt>
                <c:pt idx="1">
                  <c:v>714</c:v>
                </c:pt>
                <c:pt idx="2">
                  <c:v>476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yVal>
          <c:smooth val="1"/>
          <c:extLst>
            <c:ext xmlns:c16="http://schemas.microsoft.com/office/drawing/2014/chart" uri="{C3380CC4-5D6E-409C-BE32-E72D297353CC}">
              <c16:uniqueId val="{00000000-3FDC-44E8-B2AC-3D25DD88E6C7}"/>
            </c:ext>
          </c:extLst>
        </c:ser>
        <c:dLbls>
          <c:showLegendKey val="0"/>
          <c:showVal val="0"/>
          <c:showCatName val="0"/>
          <c:showSerName val="0"/>
          <c:showPercent val="0"/>
          <c:showBubbleSize val="0"/>
        </c:dLbls>
        <c:axId val="184624640"/>
        <c:axId val="184626176"/>
      </c:scatterChart>
      <c:scatterChart>
        <c:scatterStyle val="lineMarker"/>
        <c:varyColors val="0"/>
        <c:ser>
          <c:idx val="0"/>
          <c:order val="0"/>
          <c:tx>
            <c:strRef>
              <c:f>Détails!$L$8</c:f>
              <c:strCache>
                <c:ptCount val="1"/>
                <c:pt idx="0">
                  <c:v>Température</c:v>
                </c:pt>
              </c:strCache>
            </c:strRef>
          </c:tx>
          <c:spPr>
            <a:ln w="12700">
              <a:solidFill>
                <a:srgbClr val="993366"/>
              </a:solidFill>
              <a:prstDash val="solid"/>
            </a:ln>
          </c:spPr>
          <c:marker>
            <c:symbol val="none"/>
          </c:marker>
          <c:xVal>
            <c:numRef>
              <c:f>Détails!$B$11:$B$78</c:f>
              <c:numCache>
                <c:formatCode>dd/mm/yy\ hh:mm;@</c:formatCode>
                <c:ptCount val="68"/>
                <c:pt idx="0">
                  <c:v>19939.431944444445</c:v>
                </c:pt>
                <c:pt idx="1">
                  <c:v>19940.431944444445</c:v>
                </c:pt>
                <c:pt idx="2">
                  <c:v>19942.431944444445</c:v>
                </c:pt>
              </c:numCache>
            </c:numRef>
          </c:xVal>
          <c:yVal>
            <c:numRef>
              <c:f>Détails!$L$11:$L$78</c:f>
              <c:numCache>
                <c:formatCode>#,##0.00</c:formatCode>
                <c:ptCount val="68"/>
                <c:pt idx="0">
                  <c:v>20</c:v>
                </c:pt>
                <c:pt idx="1">
                  <c:v>23</c:v>
                </c:pt>
                <c:pt idx="2">
                  <c:v>20</c:v>
                </c:pt>
              </c:numCache>
            </c:numRef>
          </c:yVal>
          <c:smooth val="1"/>
          <c:extLst>
            <c:ext xmlns:c16="http://schemas.microsoft.com/office/drawing/2014/chart" uri="{C3380CC4-5D6E-409C-BE32-E72D297353CC}">
              <c16:uniqueId val="{00000001-3FDC-44E8-B2AC-3D25DD88E6C7}"/>
            </c:ext>
          </c:extLst>
        </c:ser>
        <c:dLbls>
          <c:showLegendKey val="0"/>
          <c:showVal val="0"/>
          <c:showCatName val="0"/>
          <c:showSerName val="0"/>
          <c:showPercent val="0"/>
          <c:showBubbleSize val="0"/>
        </c:dLbls>
        <c:axId val="184632448"/>
        <c:axId val="184633984"/>
      </c:scatterChart>
      <c:valAx>
        <c:axId val="184624640"/>
        <c:scaling>
          <c:orientation val="minMax"/>
        </c:scaling>
        <c:delete val="0"/>
        <c:axPos val="b"/>
        <c:numFmt formatCode="dd/mm/yy\ hh:mm;@"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AT"/>
          </a:p>
        </c:txPr>
        <c:crossAx val="184626176"/>
        <c:crosses val="autoZero"/>
        <c:crossBetween val="midCat"/>
        <c:majorUnit val="0.1"/>
      </c:valAx>
      <c:valAx>
        <c:axId val="184626176"/>
        <c:scaling>
          <c:orientation val="minMax"/>
          <c:min val="0"/>
        </c:scaling>
        <c:delete val="0"/>
        <c:axPos val="l"/>
        <c:majorGridlines>
          <c:spPr>
            <a:ln w="3175">
              <a:solidFill>
                <a:srgbClr val="000000"/>
              </a:solidFill>
              <a:prstDash val="solid"/>
            </a:ln>
          </c:spPr>
        </c:majorGridlines>
        <c:title>
          <c:tx>
            <c:strRef>
              <c:f>Détails!$F$9</c:f>
              <c:strCache>
                <c:ptCount val="1"/>
                <c:pt idx="0">
                  <c:v>[kW]</c:v>
                </c:pt>
              </c:strCache>
            </c:strRef>
          </c:tx>
          <c:layout>
            <c:manualLayout>
              <c:xMode val="edge"/>
              <c:yMode val="edge"/>
              <c:x val="2.4516129032258065E-2"/>
              <c:y val="0.36111173603299584"/>
            </c:manualLayout>
          </c:layout>
          <c:overlay val="0"/>
          <c:spPr>
            <a:noFill/>
            <a:ln w="25400">
              <a:noFill/>
            </a:ln>
          </c:spPr>
          <c:txPr>
            <a:bodyPr/>
            <a:lstStyle/>
            <a:p>
              <a:pPr>
                <a:defRPr sz="1050" b="1" i="0" u="none" strike="noStrike" baseline="0">
                  <a:solidFill>
                    <a:srgbClr val="000000"/>
                  </a:solidFill>
                  <a:latin typeface="Arial"/>
                  <a:ea typeface="Arial"/>
                  <a:cs typeface="Arial"/>
                </a:defRPr>
              </a:pPr>
              <a:endParaRPr lang="en-AT"/>
            </a:p>
          </c:tx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AT"/>
          </a:p>
        </c:txPr>
        <c:crossAx val="184624640"/>
        <c:crosses val="autoZero"/>
        <c:crossBetween val="midCat"/>
      </c:valAx>
      <c:valAx>
        <c:axId val="184632448"/>
        <c:scaling>
          <c:orientation val="minMax"/>
        </c:scaling>
        <c:delete val="1"/>
        <c:axPos val="b"/>
        <c:numFmt formatCode="dd/mm/yy\ hh:mm;@" sourceLinked="1"/>
        <c:majorTickMark val="out"/>
        <c:minorTickMark val="none"/>
        <c:tickLblPos val="nextTo"/>
        <c:crossAx val="184633984"/>
        <c:crosses val="autoZero"/>
        <c:crossBetween val="midCat"/>
      </c:valAx>
      <c:valAx>
        <c:axId val="184633984"/>
        <c:scaling>
          <c:orientation val="minMax"/>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AT"/>
          </a:p>
        </c:txPr>
        <c:crossAx val="184632448"/>
        <c:crosses val="max"/>
        <c:crossBetween val="midCat"/>
      </c:valAx>
      <c:spPr>
        <a:noFill/>
        <a:ln w="12700">
          <a:solidFill>
            <a:srgbClr val="808080"/>
          </a:solidFill>
          <a:prstDash val="solid"/>
        </a:ln>
      </c:spPr>
    </c:plotArea>
    <c:legend>
      <c:legendPos val="b"/>
      <c:layout>
        <c:manualLayout>
          <c:xMode val="edge"/>
          <c:yMode val="edge"/>
          <c:x val="3.8224317855158549E-2"/>
          <c:y val="0.88760262139712309"/>
          <c:w val="0.89878801443210632"/>
          <c:h val="7.2487547414098394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AT"/>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AT"/>
    </a:p>
  </c:txPr>
  <c:printSettings>
    <c:headerFooter alignWithMargins="0"/>
    <c:pageMargins b="1" l="0.75" r="0.75" t="1" header="0" footer="0"/>
    <c:pageSetup/>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7.xml"/><Relationship Id="rId7" Type="http://schemas.openxmlformats.org/officeDocument/2006/relationships/chart" Target="../charts/chart41.xml"/><Relationship Id="rId2" Type="http://schemas.openxmlformats.org/officeDocument/2006/relationships/chart" Target="../charts/chart36.xml"/><Relationship Id="rId1" Type="http://schemas.openxmlformats.org/officeDocument/2006/relationships/chart" Target="../charts/chart35.xml"/><Relationship Id="rId6" Type="http://schemas.openxmlformats.org/officeDocument/2006/relationships/chart" Target="../charts/chart40.xml"/><Relationship Id="rId5" Type="http://schemas.openxmlformats.org/officeDocument/2006/relationships/chart" Target="../charts/chart39.xml"/><Relationship Id="rId4" Type="http://schemas.openxmlformats.org/officeDocument/2006/relationships/chart" Target="../charts/chart3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 Id="rId5" Type="http://schemas.openxmlformats.org/officeDocument/2006/relationships/chart" Target="../charts/chart46.xml"/><Relationship Id="rId4" Type="http://schemas.openxmlformats.org/officeDocument/2006/relationships/chart" Target="../charts/chart45.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 Id="rId5" Type="http://schemas.openxmlformats.org/officeDocument/2006/relationships/chart" Target="../charts/chart51.xml"/><Relationship Id="rId4"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76200</xdr:rowOff>
    </xdr:from>
    <xdr:to>
      <xdr:col>9</xdr:col>
      <xdr:colOff>554358</xdr:colOff>
      <xdr:row>78</xdr:row>
      <xdr:rowOff>144780</xdr:rowOff>
    </xdr:to>
    <xdr:sp macro="" textlink="">
      <xdr:nvSpPr>
        <xdr:cNvPr id="2" name="Text Box 1">
          <a:extLst>
            <a:ext uri="{FF2B5EF4-FFF2-40B4-BE49-F238E27FC236}">
              <a16:creationId xmlns:a16="http://schemas.microsoft.com/office/drawing/2014/main" id="{96705605-C438-43AD-AADE-5D6574F4B1F0}"/>
            </a:ext>
          </a:extLst>
        </xdr:cNvPr>
        <xdr:cNvSpPr txBox="1">
          <a:spLocks noChangeArrowheads="1"/>
        </xdr:cNvSpPr>
      </xdr:nvSpPr>
      <xdr:spPr bwMode="auto">
        <a:xfrm>
          <a:off x="22860" y="76200"/>
          <a:ext cx="6017898" cy="1269873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a:defRPr sz="1000"/>
          </a:pPr>
          <a:r>
            <a:rPr lang="fr-FR" sz="900" b="1" i="0" u="none" strike="noStrike" baseline="0">
              <a:solidFill>
                <a:srgbClr val="000000"/>
              </a:solidFill>
              <a:latin typeface="Calibri"/>
            </a:rPr>
            <a:t>INSTRUCTIONS POUR L'UTILISATION DE LA CALCULATRICE GES DE BASE</a:t>
          </a:r>
          <a:r>
            <a:rPr lang="fr-FR"/>
            <a:t>
</a:t>
          </a:r>
        </a:p>
        <a:p>
          <a:pPr algn="l">
            <a:defRPr sz="1000"/>
          </a:pPr>
          <a:r>
            <a:rPr lang="fr-FR"/>
            <a:t>
</a:t>
          </a:r>
        </a:p>
        <a:p>
          <a:pPr algn="l">
            <a:defRPr sz="1000"/>
          </a:pPr>
          <a:r>
            <a:rPr lang="fr-FR" sz="900" b="1" i="0" u="sng" strike="noStrike" baseline="0">
              <a:solidFill>
                <a:srgbClr val="000000"/>
              </a:solidFill>
              <a:latin typeface="Calibri"/>
            </a:rPr>
            <a:t>1. À propos de l'outil </a:t>
          </a:r>
          <a:r>
            <a:rPr lang="fr-FR" sz="900" b="0" i="0" u="none" strike="noStrike" baseline="0">
              <a:solidFill>
                <a:srgbClr val="000000"/>
              </a:solidFill>
              <a:latin typeface="Calibri"/>
            </a:rPr>
            <a:t>Le calculateur de GES BASIC est un calculateur très simple pour calculer les émissions d'équivalent dioxyde de carbone provenant de l'utilisation d'énergie et des processus. Des outils et des lignes directrices plus détaillés et plus spécifiques sont disponibles, par exemple, dans le Protocole sur les gaz à effet de serre (www.ghgprotocol.org). Vous trouverez également des conseils sur le calcul des émissions de GES dans la section 3 du Guide d'introduction. </a:t>
          </a:r>
          <a:r>
            <a:rPr lang="fr-FR"/>
            <a:t>
</a:t>
          </a:r>
        </a:p>
        <a:p>
          <a:pPr algn="l">
            <a:defRPr sz="1000"/>
          </a:pPr>
          <a:r>
            <a:rPr lang="fr-FR"/>
            <a:t>
</a:t>
          </a:r>
        </a:p>
        <a:p>
          <a:pPr algn="l">
            <a:defRPr sz="1000"/>
          </a:pPr>
          <a:r>
            <a:rPr lang="fr-FR" sz="900" b="1" i="0" u="sng" strike="noStrike" baseline="0">
              <a:solidFill>
                <a:srgbClr val="000000"/>
              </a:solidFill>
              <a:latin typeface="Calibri"/>
            </a:rPr>
            <a:t>2. À propos des GES dans les industries</a:t>
          </a:r>
          <a:r>
            <a:rPr lang="fr-FR" sz="900" b="1" i="0" u="none" strike="noStrike" baseline="0">
              <a:solidFill>
                <a:srgbClr val="000000"/>
              </a:solidFill>
              <a:latin typeface="Calibri"/>
            </a:rPr>
            <a:t> </a:t>
          </a:r>
          <a:r>
            <a:rPr lang="fr-FR" sz="900" b="0" i="0" u="none" strike="noStrike" baseline="0">
              <a:solidFill>
                <a:srgbClr val="000000"/>
              </a:solidFill>
              <a:latin typeface="Calibri"/>
            </a:rPr>
            <a:t>Les sources typiques comprennent : </a:t>
          </a:r>
          <a:r>
            <a:rPr lang="fr-FR" sz="900" b="1" i="0" u="none" strike="noStrike" baseline="0">
              <a:solidFill>
                <a:srgbClr val="000000"/>
              </a:solidFill>
              <a:latin typeface="Calibri"/>
            </a:rPr>
            <a:t>C02</a:t>
          </a:r>
          <a:r>
            <a:rPr lang="fr-FR" sz="900" b="0" i="0" u="none" strike="noStrike" baseline="0">
              <a:solidFill>
                <a:srgbClr val="000000"/>
              </a:solidFill>
              <a:latin typeface="Calibri"/>
            </a:rPr>
            <a:t>- production de chaux et de ciment (procédé de calcination)- production d'acier (production de coke et de fonte brute) - production d'aluminium (oxydation des électrodes)- production d'hydrogène (raffineries et industrie chimique) - production d'ammoniac (engrais et produits chimiques) </a:t>
          </a:r>
          <a:r>
            <a:rPr lang="fr-FR"/>
            <a:t>
</a:t>
          </a:r>
        </a:p>
        <a:p>
          <a:pPr algn="l">
            <a:defRPr sz="1000"/>
          </a:pPr>
          <a:r>
            <a:rPr lang="fr-FR"/>
            <a:t>
</a:t>
          </a:r>
        </a:p>
        <a:p>
          <a:pPr algn="l">
            <a:defRPr sz="1000"/>
          </a:pPr>
          <a:r>
            <a:rPr lang="fr-FR" sz="900" b="1" i="0" u="none" strike="noStrike" baseline="0">
              <a:solidFill>
                <a:srgbClr val="000000"/>
              </a:solidFill>
              <a:latin typeface="Calibri"/>
            </a:rPr>
            <a:t>CFC, HFC et hydrofluorocarbures (HCFC) </a:t>
          </a:r>
          <a:r>
            <a:rPr lang="fr-FR" sz="900" b="0" i="0" u="none" strike="noStrike" baseline="0">
              <a:solidFill>
                <a:srgbClr val="000000"/>
              </a:solidFill>
              <a:latin typeface="Calibri"/>
            </a:rPr>
            <a:t>- production et l'utilisation de solvants- production et utilisation de propulseurs d'aérosols- production et utilisation d'expanseurs de mousse- production et l'utilisation de réfrigérants </a:t>
          </a:r>
          <a:r>
            <a:rPr lang="fr-FR"/>
            <a:t>
</a:t>
          </a:r>
        </a:p>
        <a:p>
          <a:pPr algn="l">
            <a:defRPr sz="1000"/>
          </a:pPr>
          <a:r>
            <a:rPr lang="fr-FR"/>
            <a:t>
</a:t>
          </a:r>
        </a:p>
        <a:p>
          <a:pPr algn="l">
            <a:defRPr sz="1000"/>
          </a:pPr>
          <a:r>
            <a:rPr lang="fr-FR" sz="900" b="1" i="0" u="none" strike="noStrike" baseline="0">
              <a:solidFill>
                <a:srgbClr val="000000"/>
              </a:solidFill>
              <a:latin typeface="Calibri"/>
            </a:rPr>
            <a:t>CH4</a:t>
          </a:r>
          <a:r>
            <a:rPr lang="fr-FR" sz="900" b="0" i="0" u="none" strike="noStrike" baseline="0">
              <a:solidFill>
                <a:srgbClr val="000000"/>
              </a:solidFill>
              <a:latin typeface="Calibri"/>
            </a:rPr>
            <a:t>- production de fer et d'acier- raffinage du pétrole- production d'ammoniac - production d'hydrogène - agriculture </a:t>
          </a:r>
          <a:r>
            <a:rPr lang="fr-FR"/>
            <a:t>
</a:t>
          </a:r>
        </a:p>
        <a:p>
          <a:pPr algn="l">
            <a:defRPr sz="1000"/>
          </a:pPr>
          <a:r>
            <a:rPr lang="fr-FR"/>
            <a:t>
</a:t>
          </a:r>
        </a:p>
        <a:p>
          <a:pPr algn="l">
            <a:defRPr sz="1000"/>
          </a:pPr>
          <a:r>
            <a:rPr lang="fr-FR" sz="900" b="1" i="0" u="none" strike="noStrike" baseline="0">
              <a:solidFill>
                <a:srgbClr val="000000"/>
              </a:solidFill>
              <a:latin typeface="Calibri"/>
            </a:rPr>
            <a:t>N20</a:t>
          </a:r>
          <a:r>
            <a:rPr lang="fr-FR" sz="900" b="0" i="0" u="none" strike="noStrike" baseline="0">
              <a:solidFill>
                <a:srgbClr val="000000"/>
              </a:solidFill>
              <a:latin typeface="Calibri"/>
            </a:rPr>
            <a:t>- production d'acide nitrique - production d'acide adipique (pour le nylon, par exemple)</a:t>
          </a:r>
          <a:r>
            <a:rPr lang="fr-FR"/>
            <a:t>
</a:t>
          </a:r>
        </a:p>
        <a:p>
          <a:pPr algn="l">
            <a:defRPr sz="1000"/>
          </a:pPr>
          <a:r>
            <a:rPr lang="fr-FR"/>
            <a:t>
</a:t>
          </a:r>
        </a:p>
        <a:p>
          <a:pPr algn="l">
            <a:defRPr sz="1000"/>
          </a:pPr>
          <a:r>
            <a:rPr lang="fr-FR" sz="900" b="1" i="0" u="none" strike="noStrike" baseline="0">
              <a:solidFill>
                <a:srgbClr val="000000"/>
              </a:solidFill>
              <a:latin typeface="Calibri"/>
            </a:rPr>
            <a:t>PFCs</a:t>
          </a:r>
          <a:r>
            <a:rPr lang="fr-FR" sz="900" b="0" i="0" u="none" strike="noStrike" baseline="0">
              <a:solidFill>
                <a:srgbClr val="000000"/>
              </a:solidFill>
              <a:latin typeface="Calibri"/>
            </a:rPr>
            <a:t>- production d'aluminium (électrolyse)- production de semi-conducteurs </a:t>
          </a:r>
          <a:r>
            <a:rPr lang="fr-FR"/>
            <a:t>
</a:t>
          </a:r>
        </a:p>
        <a:p>
          <a:pPr algn="l">
            <a:defRPr sz="1000"/>
          </a:pPr>
          <a:r>
            <a:rPr lang="fr-FR"/>
            <a:t>
</a:t>
          </a:r>
        </a:p>
        <a:p>
          <a:pPr algn="l">
            <a:defRPr sz="1000"/>
          </a:pPr>
          <a:r>
            <a:rPr lang="fr-FR" sz="900" b="1" i="0" u="none" strike="noStrike" baseline="0">
              <a:solidFill>
                <a:srgbClr val="000000"/>
              </a:solidFill>
              <a:latin typeface="Calibri"/>
            </a:rPr>
            <a:t>SF6</a:t>
          </a:r>
          <a:r>
            <a:rPr lang="fr-FR" sz="900" b="0" i="0" u="none" strike="noStrike" baseline="0">
              <a:solidFill>
                <a:srgbClr val="000000"/>
              </a:solidFill>
              <a:latin typeface="Calibri"/>
            </a:rPr>
            <a:t>- production de magnésium - industrie électronique (par exemple, production de semi-conducteurs)</a:t>
          </a:r>
          <a:r>
            <a:rPr lang="fr-FR"/>
            <a:t>
</a:t>
          </a:r>
        </a:p>
        <a:p>
          <a:pPr algn="l">
            <a:defRPr sz="1000"/>
          </a:pPr>
          <a:r>
            <a:rPr lang="fr-FR"/>
            <a:t>
</a:t>
          </a:r>
        </a:p>
        <a:p>
          <a:pPr algn="l">
            <a:defRPr sz="1000"/>
          </a:pPr>
          <a:r>
            <a:rPr lang="fr-FR" sz="900" b="0" i="0" u="none" strike="noStrike" baseline="0">
              <a:solidFill>
                <a:srgbClr val="000000"/>
              </a:solidFill>
              <a:latin typeface="Calibri"/>
            </a:rPr>
            <a:t>Cette liste n'est pas exhaustive, consultez les directives spécifiques à votre secteur pour connaître les émissions de vos procédés. </a:t>
          </a:r>
          <a:r>
            <a:rPr lang="fr-FR"/>
            <a:t>
</a:t>
          </a:r>
        </a:p>
        <a:p>
          <a:pPr algn="l">
            <a:defRPr sz="1000"/>
          </a:pPr>
          <a:r>
            <a:rPr lang="fr-FR"/>
            <a:t>
</a:t>
          </a:r>
        </a:p>
        <a:p>
          <a:pPr algn="l">
            <a:defRPr sz="1000"/>
          </a:pPr>
          <a:r>
            <a:rPr lang="fr-FR" sz="900" b="1" i="0" u="sng" strike="noStrike" baseline="0">
              <a:solidFill>
                <a:srgbClr val="000000"/>
              </a:solidFill>
              <a:latin typeface="Calibri"/>
            </a:rPr>
            <a:t>3. Comment utiliser le calculateur </a:t>
          </a:r>
          <a:r>
            <a:rPr lang="fr-FR" sz="900" b="0" i="0" u="none" strike="noStrike" baseline="0">
              <a:solidFill>
                <a:srgbClr val="000000"/>
              </a:solidFill>
              <a:latin typeface="Calibri"/>
            </a:rPr>
            <a:t>Le calculateur calculera les tonnes d'équivalent CO2 à partir de : - l'électricité importée - chauffage et refroidissement urbain importés - vapeur importée - la combustion de combustibles - processus </a:t>
          </a:r>
          <a:r>
            <a:rPr lang="fr-FR"/>
            <a:t>
</a:t>
          </a:r>
        </a:p>
        <a:p>
          <a:pPr algn="l">
            <a:defRPr sz="1000"/>
          </a:pPr>
          <a:r>
            <a:rPr lang="fr-FR"/>
            <a:t>
</a:t>
          </a:r>
        </a:p>
        <a:p>
          <a:pPr algn="l">
            <a:defRPr sz="1000"/>
          </a:pPr>
          <a:r>
            <a:rPr lang="fr-FR" sz="900" b="0" i="0" u="none" strike="noStrike" baseline="0">
              <a:solidFill>
                <a:srgbClr val="000000"/>
              </a:solidFill>
              <a:latin typeface="Calibri"/>
            </a:rPr>
            <a:t>Les sous-totaux sont ensuite calculés en un total que vous pouvez entrer dans l'outil de calcul des indicateurs RECP. Il vous suffit de remplir les cellules qui concernent votre entreprise et de laisser les autres cellules vides. </a:t>
          </a:r>
          <a:r>
            <a:rPr lang="fr-FR"/>
            <a:t>
</a:t>
          </a:r>
        </a:p>
        <a:p>
          <a:pPr algn="l">
            <a:defRPr sz="1000"/>
          </a:pPr>
          <a:r>
            <a:rPr lang="fr-FR"/>
            <a:t>
</a:t>
          </a:r>
        </a:p>
        <a:p>
          <a:pPr algn="l">
            <a:defRPr sz="1000"/>
          </a:pPr>
          <a:r>
            <a:rPr lang="fr-FR" sz="900" b="0" i="0" u="none" strike="noStrike" baseline="0">
              <a:solidFill>
                <a:srgbClr val="000000"/>
              </a:solidFill>
              <a:latin typeface="Calibri"/>
            </a:rPr>
            <a:t>Dans</a:t>
          </a:r>
          <a:r>
            <a:rPr lang="fr-FR" sz="900" b="1" i="0" u="none" strike="noStrike" baseline="0">
              <a:solidFill>
                <a:srgbClr val="000000"/>
              </a:solidFill>
              <a:latin typeface="Calibri"/>
            </a:rPr>
            <a:t> Utilisation de l'électricité (1) </a:t>
          </a:r>
          <a:r>
            <a:rPr lang="fr-FR" sz="900" b="0" i="0" u="none" strike="noStrike" baseline="0">
              <a:solidFill>
                <a:srgbClr val="000000"/>
              </a:solidFill>
              <a:latin typeface="Calibri"/>
            </a:rPr>
            <a:t>entrez vos valeurs en kWh ou en MJ (dans la cellule correspondante) et entrez un facteur de conversion. Vous pouvez utiliser les facteurs de conversion nationaux ou régionaux de la feuille « CO2 provenant de l'électricité » ou vous pouvez entrer un facteur spécifique que vous avez obtenu de vos fournisseurs ou d'autres sources. Les valeurs des pays et des régions sont basées sur des moyennes ; des facteurs spécifiques vous donneront une meilleure précision. </a:t>
          </a:r>
          <a:r>
            <a:rPr lang="fr-FR"/>
            <a:t>
</a:t>
          </a:r>
        </a:p>
        <a:p>
          <a:pPr algn="l">
            <a:defRPr sz="1000"/>
          </a:pPr>
          <a:r>
            <a:rPr lang="fr-FR"/>
            <a:t>
</a:t>
          </a:r>
        </a:p>
        <a:p>
          <a:pPr algn="l">
            <a:defRPr sz="1000"/>
          </a:pPr>
          <a:r>
            <a:rPr lang="fr-FR" sz="900" b="0" i="0" u="none" strike="noStrike" baseline="0">
              <a:solidFill>
                <a:srgbClr val="000000"/>
              </a:solidFill>
              <a:latin typeface="Calibri"/>
            </a:rPr>
            <a:t>Dans </a:t>
          </a:r>
          <a:r>
            <a:rPr lang="fr-FR" sz="900" b="1" i="0" u="none" strike="noStrike" baseline="0">
              <a:solidFill>
                <a:srgbClr val="000000"/>
              </a:solidFill>
              <a:latin typeface="Calibri"/>
            </a:rPr>
            <a:t>Chauffage/refroidissement urbain (2) </a:t>
          </a:r>
          <a:r>
            <a:rPr lang="fr-FR" sz="900" b="0" i="0" u="none" strike="noStrike" baseline="0">
              <a:solidFill>
                <a:srgbClr val="000000"/>
              </a:solidFill>
              <a:latin typeface="Calibri"/>
            </a:rPr>
            <a:t>entrez le type (cela pourrait être par exemple le chauffage, le refroidissement, l'eau chaude), l'unité, le facteur de conversion et l'utilisation (quantité). Vous devriez pouvoir obtenir des facteurs de conversion auprès de votre fournisseur. Assurez-vous que les facteurs de conversion correspondent aux unités que vous utilisez, sinon recalculez-les. </a:t>
          </a:r>
          <a:r>
            <a:rPr lang="fr-FR"/>
            <a:t>
</a:t>
          </a:r>
        </a:p>
        <a:p>
          <a:pPr algn="l">
            <a:defRPr sz="1000"/>
          </a:pPr>
          <a:r>
            <a:rPr lang="fr-FR"/>
            <a:t>
</a:t>
          </a:r>
        </a:p>
        <a:p>
          <a:pPr algn="l">
            <a:defRPr sz="1000"/>
          </a:pPr>
          <a:r>
            <a:rPr lang="fr-FR" sz="900" b="0" i="0" u="none" strike="noStrike" baseline="0">
              <a:solidFill>
                <a:srgbClr val="000000"/>
              </a:solidFill>
              <a:latin typeface="Calibri"/>
            </a:rPr>
            <a:t>Dans </a:t>
          </a:r>
          <a:r>
            <a:rPr lang="fr-FR" sz="900" b="1" i="0" u="none" strike="noStrike" baseline="0">
              <a:solidFill>
                <a:srgbClr val="000000"/>
              </a:solidFill>
              <a:latin typeface="Calibri"/>
            </a:rPr>
            <a:t>Vapeur (3)</a:t>
          </a:r>
          <a:r>
            <a:rPr lang="fr-FR" sz="900" b="0" i="0" u="none" strike="noStrike" baseline="0">
              <a:solidFill>
                <a:srgbClr val="000000"/>
              </a:solidFill>
              <a:latin typeface="Calibri"/>
            </a:rPr>
            <a:t> entrez l'unité, le facteur de conversion et l'utilisation (quantité). Vous devriez pouvoir obtenir un facteur de conversion auprès de votre fournisseur. Assurez-vous que le facteur de conversion corresponde aux unités que vous utilisez. </a:t>
          </a:r>
          <a:r>
            <a:rPr lang="fr-FR"/>
            <a:t>
</a:t>
          </a:r>
        </a:p>
        <a:p>
          <a:pPr algn="l">
            <a:defRPr sz="1000"/>
          </a:pPr>
          <a:r>
            <a:rPr lang="fr-FR"/>
            <a:t>
</a:t>
          </a:r>
        </a:p>
        <a:p>
          <a:pPr algn="l">
            <a:defRPr sz="1000"/>
          </a:pPr>
          <a:r>
            <a:rPr lang="fr-FR" sz="900" b="0" i="0" u="none" strike="noStrike" baseline="0">
              <a:solidFill>
                <a:srgbClr val="000000"/>
              </a:solidFill>
              <a:latin typeface="Calibri"/>
            </a:rPr>
            <a:t>Dans </a:t>
          </a:r>
          <a:r>
            <a:rPr lang="fr-FR" sz="900" b="1" i="0" u="none" strike="noStrike" baseline="0">
              <a:solidFill>
                <a:srgbClr val="000000"/>
              </a:solidFill>
              <a:latin typeface="Calibri"/>
            </a:rPr>
            <a:t>Combustion de combustibles (4) </a:t>
          </a:r>
          <a:r>
            <a:rPr lang="fr-FR" sz="900" b="0" i="0" u="none" strike="noStrike" baseline="0">
              <a:solidFill>
                <a:srgbClr val="000000"/>
              </a:solidFill>
              <a:latin typeface="Calibri"/>
            </a:rPr>
            <a:t>entrer la consommation en kWh ou en MJ (vous aurez déjà dû calculer votre consommation de carburant en kWh ou en MJ pour l'utiliser dans l'outil de calcul des indicateurs RECP, voir la section 3 du Guide d'introduction pour plus de détails). Si vous utilisez d'autres combustibles qui ne figurent pas dans la liste, inscrivez-les dans les lignes intitulées « Autres » (vous devrez également inclure les facteurs de conversion du CO2 pour ces combustibles). Si vous avez besoin de plus de lignes, déverrouillez le calculateur et entrez des lignes supplémentaires (voir les instructions de l'outil de calcul des indicateurs RECP pour savoir comment faire). </a:t>
          </a:r>
          <a:r>
            <a:rPr lang="fr-FR"/>
            <a:t>
</a:t>
          </a:r>
        </a:p>
        <a:p>
          <a:pPr algn="l">
            <a:defRPr sz="1000"/>
          </a:pPr>
          <a:r>
            <a:rPr lang="fr-FR"/>
            <a:t>
</a:t>
          </a:r>
        </a:p>
        <a:p>
          <a:pPr algn="l">
            <a:defRPr sz="1000"/>
          </a:pPr>
          <a:r>
            <a:rPr lang="fr-FR" sz="900" b="0" i="0" u="none" strike="noStrike" baseline="0">
              <a:solidFill>
                <a:srgbClr val="000000"/>
              </a:solidFill>
              <a:latin typeface="Calibri"/>
            </a:rPr>
            <a:t>Dans </a:t>
          </a:r>
          <a:r>
            <a:rPr lang="fr-FR" sz="900" b="1" i="0" u="none" strike="noStrike" baseline="0">
              <a:solidFill>
                <a:srgbClr val="000000"/>
              </a:solidFill>
              <a:latin typeface="Calibri"/>
            </a:rPr>
            <a:t>CO2 lié aux procédés (5)</a:t>
          </a:r>
          <a:r>
            <a:rPr lang="fr-FR" sz="900" b="0" i="0" u="none" strike="noStrike" baseline="0">
              <a:solidFill>
                <a:srgbClr val="000000"/>
              </a:solidFill>
              <a:latin typeface="Calibri"/>
            </a:rPr>
            <a:t> entrez la quantité de gaz en tonnes. Si vous produisez d'autres GES qui ne figurent pas sur la liste, inscrivez-les dans la ligne intitulée « Autres », vous aurez également besoin d'un facteur de conversion. </a:t>
          </a:r>
          <a:r>
            <a:rPr lang="fr-FR"/>
            <a:t>
</a:t>
          </a:r>
        </a:p>
        <a:p>
          <a:pPr algn="l">
            <a:defRPr sz="1000"/>
          </a:pPr>
          <a:r>
            <a:rPr lang="fr-FR"/>
            <a:t>
</a:t>
          </a:r>
        </a:p>
        <a:p>
          <a:pPr algn="l">
            <a:defRPr sz="1000"/>
          </a:pPr>
          <a:r>
            <a:rPr lang="fr-FR" sz="900" b="0" i="0" u="none" strike="noStrike" baseline="0">
              <a:solidFill>
                <a:srgbClr val="000000"/>
              </a:solidFill>
              <a:latin typeface="Calibri"/>
            </a:rPr>
            <a:t>Les facteurs de conversion sont disponibles, par exemple, dans le protocole sur les gaz à effet de serre (www.ghgprotocol.org) ou l'IPCC (www.ipcc.ch). </a:t>
          </a:r>
          <a:r>
            <a:rPr lang="fr-FR"/>
            <a:t>
</a:t>
          </a:r>
        </a:p>
        <a:p>
          <a:pPr algn="l">
            <a:defRPr sz="1000"/>
          </a:pPr>
          <a:r>
            <a:rPr lang="fr-FR"/>
            <a:t>
</a:t>
          </a:r>
        </a:p>
        <a:p>
          <a:pPr algn="l">
            <a:defRPr sz="1000"/>
          </a:pPr>
          <a:r>
            <a:rPr lang="fr-FR" sz="900" b="1" i="0" u="none" strike="noStrike" baseline="0">
              <a:solidFill>
                <a:srgbClr val="000000"/>
              </a:solidFill>
              <a:latin typeface="Calibri"/>
            </a:rPr>
            <a:t>4. Résultats </a:t>
          </a:r>
          <a:r>
            <a:rPr lang="fr-FR" sz="900" b="0" i="0" u="none" strike="noStrike" baseline="0">
              <a:solidFill>
                <a:srgbClr val="000000"/>
              </a:solidFill>
              <a:latin typeface="Calibri"/>
            </a:rPr>
            <a:t>Vos totaux seront calculés dans le tableau éq. CO2 total en tonnes (6). </a:t>
          </a:r>
          <a:r>
            <a:rPr lang="fr-FR"/>
            <a:t>
</a:t>
          </a:r>
        </a:p>
        <a:p>
          <a:pPr algn="l">
            <a:defRPr sz="1000"/>
          </a:pPr>
          <a:r>
            <a:rPr lang="fr-FR"/>
            <a:t>
</a:t>
          </a:r>
        </a:p>
        <a:p>
          <a:pPr algn="l">
            <a:defRPr sz="1000"/>
          </a:pPr>
          <a:r>
            <a:rPr lang="fr-FR"/>
            <a:t>
</a:t>
          </a:r>
        </a:p>
        <a:p>
          <a:pPr algn="l">
            <a:defRPr sz="1000"/>
          </a:pPr>
          <a:r>
            <a:rPr lang="fr-FR"/>
            <a:t>
</a:t>
          </a:r>
        </a:p>
        <a:p>
          <a:pPr algn="l">
            <a:defRPr sz="1000"/>
          </a:pPr>
          <a:r>
            <a:rPr lang="fr-FR"/>
            <a:t>
</a:t>
          </a:r>
        </a:p>
        <a:p>
          <a:pPr algn="l">
            <a:defRPr sz="1000"/>
          </a:pPr>
          <a:r>
            <a:rPr lang="fr-FR"/>
            <a:t>
</a:t>
          </a:r>
        </a:p>
        <a:p>
          <a:pPr algn="l">
            <a:defRPr sz="1000"/>
          </a:pPr>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243840</xdr:colOff>
      <xdr:row>0</xdr:row>
      <xdr:rowOff>99060</xdr:rowOff>
    </xdr:from>
    <xdr:to>
      <xdr:col>9</xdr:col>
      <xdr:colOff>472440</xdr:colOff>
      <xdr:row>21</xdr:row>
      <xdr:rowOff>76200</xdr:rowOff>
    </xdr:to>
    <xdr:graphicFrame macro="">
      <xdr:nvGraphicFramePr>
        <xdr:cNvPr id="12379" name="Diagram 1">
          <a:extLst>
            <a:ext uri="{FF2B5EF4-FFF2-40B4-BE49-F238E27FC236}">
              <a16:creationId xmlns:a16="http://schemas.microsoft.com/office/drawing/2014/main" id="{00000000-0008-0000-0B00-00005B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213360</xdr:colOff>
      <xdr:row>23</xdr:row>
      <xdr:rowOff>91440</xdr:rowOff>
    </xdr:from>
    <xdr:to>
      <xdr:col>9</xdr:col>
      <xdr:colOff>487680</xdr:colOff>
      <xdr:row>45</xdr:row>
      <xdr:rowOff>129540</xdr:rowOff>
    </xdr:to>
    <xdr:graphicFrame macro="">
      <xdr:nvGraphicFramePr>
        <xdr:cNvPr id="12380" name="Diagram 2">
          <a:extLst>
            <a:ext uri="{FF2B5EF4-FFF2-40B4-BE49-F238E27FC236}">
              <a16:creationId xmlns:a16="http://schemas.microsoft.com/office/drawing/2014/main" id="{00000000-0008-0000-0B00-00005C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213360</xdr:colOff>
      <xdr:row>47</xdr:row>
      <xdr:rowOff>38100</xdr:rowOff>
    </xdr:from>
    <xdr:to>
      <xdr:col>9</xdr:col>
      <xdr:colOff>487680</xdr:colOff>
      <xdr:row>69</xdr:row>
      <xdr:rowOff>38100</xdr:rowOff>
    </xdr:to>
    <xdr:graphicFrame macro="">
      <xdr:nvGraphicFramePr>
        <xdr:cNvPr id="12381" name="Diagram 3">
          <a:extLst>
            <a:ext uri="{FF2B5EF4-FFF2-40B4-BE49-F238E27FC236}">
              <a16:creationId xmlns:a16="http://schemas.microsoft.com/office/drawing/2014/main" id="{00000000-0008-0000-0B00-00005D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213360</xdr:colOff>
      <xdr:row>70</xdr:row>
      <xdr:rowOff>137160</xdr:rowOff>
    </xdr:from>
    <xdr:to>
      <xdr:col>9</xdr:col>
      <xdr:colOff>480060</xdr:colOff>
      <xdr:row>91</xdr:row>
      <xdr:rowOff>106680</xdr:rowOff>
    </xdr:to>
    <xdr:graphicFrame macro="">
      <xdr:nvGraphicFramePr>
        <xdr:cNvPr id="12382" name="Diagram 4">
          <a:extLst>
            <a:ext uri="{FF2B5EF4-FFF2-40B4-BE49-F238E27FC236}">
              <a16:creationId xmlns:a16="http://schemas.microsoft.com/office/drawing/2014/main" id="{00000000-0008-0000-0B00-00005E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220980</xdr:colOff>
      <xdr:row>93</xdr:row>
      <xdr:rowOff>0</xdr:rowOff>
    </xdr:from>
    <xdr:to>
      <xdr:col>9</xdr:col>
      <xdr:colOff>480060</xdr:colOff>
      <xdr:row>116</xdr:row>
      <xdr:rowOff>144780</xdr:rowOff>
    </xdr:to>
    <xdr:graphicFrame macro="">
      <xdr:nvGraphicFramePr>
        <xdr:cNvPr id="12383" name="Diagram 5">
          <a:extLst>
            <a:ext uri="{FF2B5EF4-FFF2-40B4-BE49-F238E27FC236}">
              <a16:creationId xmlns:a16="http://schemas.microsoft.com/office/drawing/2014/main" id="{00000000-0008-0000-0B00-00005F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220980</xdr:colOff>
      <xdr:row>118</xdr:row>
      <xdr:rowOff>30480</xdr:rowOff>
    </xdr:from>
    <xdr:to>
      <xdr:col>9</xdr:col>
      <xdr:colOff>472440</xdr:colOff>
      <xdr:row>142</xdr:row>
      <xdr:rowOff>30480</xdr:rowOff>
    </xdr:to>
    <xdr:graphicFrame macro="">
      <xdr:nvGraphicFramePr>
        <xdr:cNvPr id="12384" name="Diagram 6">
          <a:extLst>
            <a:ext uri="{FF2B5EF4-FFF2-40B4-BE49-F238E27FC236}">
              <a16:creationId xmlns:a16="http://schemas.microsoft.com/office/drawing/2014/main" id="{00000000-0008-0000-0B00-000060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160020</xdr:rowOff>
    </xdr:from>
    <xdr:to>
      <xdr:col>8</xdr:col>
      <xdr:colOff>388620</xdr:colOff>
      <xdr:row>21</xdr:row>
      <xdr:rowOff>129540</xdr:rowOff>
    </xdr:to>
    <xdr:graphicFrame macro="">
      <xdr:nvGraphicFramePr>
        <xdr:cNvPr id="13388" name="Diagram 1">
          <a:extLst>
            <a:ext uri="{FF2B5EF4-FFF2-40B4-BE49-F238E27FC236}">
              <a16:creationId xmlns:a16="http://schemas.microsoft.com/office/drawing/2014/main" id="{00000000-0008-0000-0C00-00004C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167640</xdr:colOff>
      <xdr:row>23</xdr:row>
      <xdr:rowOff>60960</xdr:rowOff>
    </xdr:from>
    <xdr:to>
      <xdr:col>8</xdr:col>
      <xdr:colOff>388620</xdr:colOff>
      <xdr:row>44</xdr:row>
      <xdr:rowOff>22860</xdr:rowOff>
    </xdr:to>
    <xdr:graphicFrame macro="">
      <xdr:nvGraphicFramePr>
        <xdr:cNvPr id="13389" name="Diagram 2">
          <a:extLst>
            <a:ext uri="{FF2B5EF4-FFF2-40B4-BE49-F238E27FC236}">
              <a16:creationId xmlns:a16="http://schemas.microsoft.com/office/drawing/2014/main" id="{00000000-0008-0000-0C00-00004D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144780</xdr:colOff>
      <xdr:row>45</xdr:row>
      <xdr:rowOff>99060</xdr:rowOff>
    </xdr:from>
    <xdr:to>
      <xdr:col>8</xdr:col>
      <xdr:colOff>388620</xdr:colOff>
      <xdr:row>66</xdr:row>
      <xdr:rowOff>60960</xdr:rowOff>
    </xdr:to>
    <xdr:graphicFrame macro="">
      <xdr:nvGraphicFramePr>
        <xdr:cNvPr id="13390" name="Diagram 3">
          <a:extLst>
            <a:ext uri="{FF2B5EF4-FFF2-40B4-BE49-F238E27FC236}">
              <a16:creationId xmlns:a16="http://schemas.microsoft.com/office/drawing/2014/main" id="{00000000-0008-0000-0C00-00004E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137160</xdr:colOff>
      <xdr:row>67</xdr:row>
      <xdr:rowOff>160020</xdr:rowOff>
    </xdr:from>
    <xdr:to>
      <xdr:col>8</xdr:col>
      <xdr:colOff>441960</xdr:colOff>
      <xdr:row>91</xdr:row>
      <xdr:rowOff>137160</xdr:rowOff>
    </xdr:to>
    <xdr:graphicFrame macro="">
      <xdr:nvGraphicFramePr>
        <xdr:cNvPr id="13391" name="Diagram 4">
          <a:extLst>
            <a:ext uri="{FF2B5EF4-FFF2-40B4-BE49-F238E27FC236}">
              <a16:creationId xmlns:a16="http://schemas.microsoft.com/office/drawing/2014/main" id="{00000000-0008-0000-0C00-00004F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137160</xdr:colOff>
      <xdr:row>93</xdr:row>
      <xdr:rowOff>38100</xdr:rowOff>
    </xdr:from>
    <xdr:to>
      <xdr:col>8</xdr:col>
      <xdr:colOff>480060</xdr:colOff>
      <xdr:row>117</xdr:row>
      <xdr:rowOff>38100</xdr:rowOff>
    </xdr:to>
    <xdr:graphicFrame macro="">
      <xdr:nvGraphicFramePr>
        <xdr:cNvPr id="13392" name="Diagram 5">
          <a:extLst>
            <a:ext uri="{FF2B5EF4-FFF2-40B4-BE49-F238E27FC236}">
              <a16:creationId xmlns:a16="http://schemas.microsoft.com/office/drawing/2014/main" id="{00000000-0008-0000-0C00-000050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144780</xdr:colOff>
      <xdr:row>1</xdr:row>
      <xdr:rowOff>0</xdr:rowOff>
    </xdr:from>
    <xdr:to>
      <xdr:col>8</xdr:col>
      <xdr:colOff>38100</xdr:colOff>
      <xdr:row>21</xdr:row>
      <xdr:rowOff>144780</xdr:rowOff>
    </xdr:to>
    <xdr:graphicFrame macro="">
      <xdr:nvGraphicFramePr>
        <xdr:cNvPr id="14397" name="Diagram 1">
          <a:extLst>
            <a:ext uri="{FF2B5EF4-FFF2-40B4-BE49-F238E27FC236}">
              <a16:creationId xmlns:a16="http://schemas.microsoft.com/office/drawing/2014/main" id="{00000000-0008-0000-0D00-00003D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160020</xdr:colOff>
      <xdr:row>23</xdr:row>
      <xdr:rowOff>144780</xdr:rowOff>
    </xdr:from>
    <xdr:to>
      <xdr:col>8</xdr:col>
      <xdr:colOff>22860</xdr:colOff>
      <xdr:row>44</xdr:row>
      <xdr:rowOff>121920</xdr:rowOff>
    </xdr:to>
    <xdr:graphicFrame macro="">
      <xdr:nvGraphicFramePr>
        <xdr:cNvPr id="14398" name="Diagram 2">
          <a:extLst>
            <a:ext uri="{FF2B5EF4-FFF2-40B4-BE49-F238E27FC236}">
              <a16:creationId xmlns:a16="http://schemas.microsoft.com/office/drawing/2014/main" id="{00000000-0008-0000-0D00-00003E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175260</xdr:colOff>
      <xdr:row>46</xdr:row>
      <xdr:rowOff>38100</xdr:rowOff>
    </xdr:from>
    <xdr:to>
      <xdr:col>8</xdr:col>
      <xdr:colOff>38100</xdr:colOff>
      <xdr:row>70</xdr:row>
      <xdr:rowOff>38100</xdr:rowOff>
    </xdr:to>
    <xdr:graphicFrame macro="">
      <xdr:nvGraphicFramePr>
        <xdr:cNvPr id="14399" name="Diagram 3">
          <a:extLst>
            <a:ext uri="{FF2B5EF4-FFF2-40B4-BE49-F238E27FC236}">
              <a16:creationId xmlns:a16="http://schemas.microsoft.com/office/drawing/2014/main" id="{00000000-0008-0000-0D00-00003F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182880</xdr:colOff>
      <xdr:row>71</xdr:row>
      <xdr:rowOff>76200</xdr:rowOff>
    </xdr:from>
    <xdr:to>
      <xdr:col>8</xdr:col>
      <xdr:colOff>38100</xdr:colOff>
      <xdr:row>95</xdr:row>
      <xdr:rowOff>76200</xdr:rowOff>
    </xdr:to>
    <xdr:graphicFrame macro="">
      <xdr:nvGraphicFramePr>
        <xdr:cNvPr id="14400" name="Diagram 4">
          <a:extLst>
            <a:ext uri="{FF2B5EF4-FFF2-40B4-BE49-F238E27FC236}">
              <a16:creationId xmlns:a16="http://schemas.microsoft.com/office/drawing/2014/main" id="{00000000-0008-0000-0D00-000040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167640</xdr:colOff>
      <xdr:row>0</xdr:row>
      <xdr:rowOff>160020</xdr:rowOff>
    </xdr:from>
    <xdr:to>
      <xdr:col>7</xdr:col>
      <xdr:colOff>594360</xdr:colOff>
      <xdr:row>21</xdr:row>
      <xdr:rowOff>137160</xdr:rowOff>
    </xdr:to>
    <xdr:graphicFrame macro="">
      <xdr:nvGraphicFramePr>
        <xdr:cNvPr id="16445" name="Diagram 1">
          <a:extLst>
            <a:ext uri="{FF2B5EF4-FFF2-40B4-BE49-F238E27FC236}">
              <a16:creationId xmlns:a16="http://schemas.microsoft.com/office/drawing/2014/main" id="{00000000-0008-0000-0E00-00003D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182880</xdr:colOff>
      <xdr:row>23</xdr:row>
      <xdr:rowOff>7620</xdr:rowOff>
    </xdr:from>
    <xdr:to>
      <xdr:col>7</xdr:col>
      <xdr:colOff>594360</xdr:colOff>
      <xdr:row>43</xdr:row>
      <xdr:rowOff>160020</xdr:rowOff>
    </xdr:to>
    <xdr:graphicFrame macro="">
      <xdr:nvGraphicFramePr>
        <xdr:cNvPr id="16446" name="Diagram 2">
          <a:extLst>
            <a:ext uri="{FF2B5EF4-FFF2-40B4-BE49-F238E27FC236}">
              <a16:creationId xmlns:a16="http://schemas.microsoft.com/office/drawing/2014/main" id="{00000000-0008-0000-0E00-00003E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175260</xdr:colOff>
      <xdr:row>45</xdr:row>
      <xdr:rowOff>45720</xdr:rowOff>
    </xdr:from>
    <xdr:to>
      <xdr:col>7</xdr:col>
      <xdr:colOff>586740</xdr:colOff>
      <xdr:row>69</xdr:row>
      <xdr:rowOff>45720</xdr:rowOff>
    </xdr:to>
    <xdr:graphicFrame macro="">
      <xdr:nvGraphicFramePr>
        <xdr:cNvPr id="16447" name="Diagram 3">
          <a:extLst>
            <a:ext uri="{FF2B5EF4-FFF2-40B4-BE49-F238E27FC236}">
              <a16:creationId xmlns:a16="http://schemas.microsoft.com/office/drawing/2014/main" id="{00000000-0008-0000-0E00-00003F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182880</xdr:colOff>
      <xdr:row>70</xdr:row>
      <xdr:rowOff>121920</xdr:rowOff>
    </xdr:from>
    <xdr:to>
      <xdr:col>7</xdr:col>
      <xdr:colOff>586740</xdr:colOff>
      <xdr:row>93</xdr:row>
      <xdr:rowOff>0</xdr:rowOff>
    </xdr:to>
    <xdr:graphicFrame macro="">
      <xdr:nvGraphicFramePr>
        <xdr:cNvPr id="16448" name="Diagram 4">
          <a:extLst>
            <a:ext uri="{FF2B5EF4-FFF2-40B4-BE49-F238E27FC236}">
              <a16:creationId xmlns:a16="http://schemas.microsoft.com/office/drawing/2014/main" id="{00000000-0008-0000-0E00-000040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167640</xdr:colOff>
      <xdr:row>0</xdr:row>
      <xdr:rowOff>160020</xdr:rowOff>
    </xdr:from>
    <xdr:to>
      <xdr:col>9</xdr:col>
      <xdr:colOff>411480</xdr:colOff>
      <xdr:row>24</xdr:row>
      <xdr:rowOff>38100</xdr:rowOff>
    </xdr:to>
    <xdr:graphicFrame macro="">
      <xdr:nvGraphicFramePr>
        <xdr:cNvPr id="18523" name="Diagram 1">
          <a:extLst>
            <a:ext uri="{FF2B5EF4-FFF2-40B4-BE49-F238E27FC236}">
              <a16:creationId xmlns:a16="http://schemas.microsoft.com/office/drawing/2014/main" id="{00000000-0008-0000-0F00-00005B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160020</xdr:colOff>
      <xdr:row>25</xdr:row>
      <xdr:rowOff>22860</xdr:rowOff>
    </xdr:from>
    <xdr:to>
      <xdr:col>9</xdr:col>
      <xdr:colOff>419100</xdr:colOff>
      <xdr:row>48</xdr:row>
      <xdr:rowOff>91440</xdr:rowOff>
    </xdr:to>
    <xdr:graphicFrame macro="">
      <xdr:nvGraphicFramePr>
        <xdr:cNvPr id="18524" name="Diagram 2">
          <a:extLst>
            <a:ext uri="{FF2B5EF4-FFF2-40B4-BE49-F238E27FC236}">
              <a16:creationId xmlns:a16="http://schemas.microsoft.com/office/drawing/2014/main" id="{00000000-0008-0000-0F00-00005C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160020</xdr:colOff>
      <xdr:row>75</xdr:row>
      <xdr:rowOff>68580</xdr:rowOff>
    </xdr:from>
    <xdr:to>
      <xdr:col>9</xdr:col>
      <xdr:colOff>403860</xdr:colOff>
      <xdr:row>99</xdr:row>
      <xdr:rowOff>68580</xdr:rowOff>
    </xdr:to>
    <xdr:graphicFrame macro="">
      <xdr:nvGraphicFramePr>
        <xdr:cNvPr id="18525" name="Diagram 3">
          <a:extLst>
            <a:ext uri="{FF2B5EF4-FFF2-40B4-BE49-F238E27FC236}">
              <a16:creationId xmlns:a16="http://schemas.microsoft.com/office/drawing/2014/main" id="{00000000-0008-0000-0F00-00005D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182880</xdr:colOff>
      <xdr:row>49</xdr:row>
      <xdr:rowOff>160020</xdr:rowOff>
    </xdr:from>
    <xdr:to>
      <xdr:col>9</xdr:col>
      <xdr:colOff>403860</xdr:colOff>
      <xdr:row>73</xdr:row>
      <xdr:rowOff>160020</xdr:rowOff>
    </xdr:to>
    <xdr:graphicFrame macro="">
      <xdr:nvGraphicFramePr>
        <xdr:cNvPr id="18526" name="Diagram 4">
          <a:extLst>
            <a:ext uri="{FF2B5EF4-FFF2-40B4-BE49-F238E27FC236}">
              <a16:creationId xmlns:a16="http://schemas.microsoft.com/office/drawing/2014/main" id="{00000000-0008-0000-0F00-00005E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144780</xdr:colOff>
      <xdr:row>100</xdr:row>
      <xdr:rowOff>144780</xdr:rowOff>
    </xdr:from>
    <xdr:to>
      <xdr:col>9</xdr:col>
      <xdr:colOff>388620</xdr:colOff>
      <xdr:row>124</xdr:row>
      <xdr:rowOff>144780</xdr:rowOff>
    </xdr:to>
    <xdr:graphicFrame macro="">
      <xdr:nvGraphicFramePr>
        <xdr:cNvPr id="18527" name="Diagram 5">
          <a:extLst>
            <a:ext uri="{FF2B5EF4-FFF2-40B4-BE49-F238E27FC236}">
              <a16:creationId xmlns:a16="http://schemas.microsoft.com/office/drawing/2014/main" id="{00000000-0008-0000-0F00-00005F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144780</xdr:colOff>
      <xdr:row>126</xdr:row>
      <xdr:rowOff>68580</xdr:rowOff>
    </xdr:from>
    <xdr:to>
      <xdr:col>9</xdr:col>
      <xdr:colOff>358140</xdr:colOff>
      <xdr:row>150</xdr:row>
      <xdr:rowOff>68580</xdr:rowOff>
    </xdr:to>
    <xdr:graphicFrame macro="">
      <xdr:nvGraphicFramePr>
        <xdr:cNvPr id="18528" name="Diagram 6">
          <a:extLst>
            <a:ext uri="{FF2B5EF4-FFF2-40B4-BE49-F238E27FC236}">
              <a16:creationId xmlns:a16="http://schemas.microsoft.com/office/drawing/2014/main" id="{00000000-0008-0000-0F00-000060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144780</xdr:colOff>
      <xdr:row>0</xdr:row>
      <xdr:rowOff>121920</xdr:rowOff>
    </xdr:from>
    <xdr:to>
      <xdr:col>8</xdr:col>
      <xdr:colOff>213360</xdr:colOff>
      <xdr:row>25</xdr:row>
      <xdr:rowOff>160020</xdr:rowOff>
    </xdr:to>
    <xdr:graphicFrame macro="">
      <xdr:nvGraphicFramePr>
        <xdr:cNvPr id="19502" name="Diagram 1">
          <a:extLst>
            <a:ext uri="{FF2B5EF4-FFF2-40B4-BE49-F238E27FC236}">
              <a16:creationId xmlns:a16="http://schemas.microsoft.com/office/drawing/2014/main" id="{00000000-0008-0000-1000-00002E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160020</xdr:colOff>
      <xdr:row>27</xdr:row>
      <xdr:rowOff>60960</xdr:rowOff>
    </xdr:from>
    <xdr:to>
      <xdr:col>8</xdr:col>
      <xdr:colOff>198120</xdr:colOff>
      <xdr:row>52</xdr:row>
      <xdr:rowOff>106680</xdr:rowOff>
    </xdr:to>
    <xdr:graphicFrame macro="">
      <xdr:nvGraphicFramePr>
        <xdr:cNvPr id="19503" name="Diagram 2">
          <a:extLst>
            <a:ext uri="{FF2B5EF4-FFF2-40B4-BE49-F238E27FC236}">
              <a16:creationId xmlns:a16="http://schemas.microsoft.com/office/drawing/2014/main" id="{00000000-0008-0000-1000-00002F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167640</xdr:colOff>
      <xdr:row>53</xdr:row>
      <xdr:rowOff>137160</xdr:rowOff>
    </xdr:from>
    <xdr:to>
      <xdr:col>8</xdr:col>
      <xdr:colOff>182880</xdr:colOff>
      <xdr:row>79</xdr:row>
      <xdr:rowOff>30480</xdr:rowOff>
    </xdr:to>
    <xdr:graphicFrame macro="">
      <xdr:nvGraphicFramePr>
        <xdr:cNvPr id="19504" name="Diagram 3">
          <a:extLst>
            <a:ext uri="{FF2B5EF4-FFF2-40B4-BE49-F238E27FC236}">
              <a16:creationId xmlns:a16="http://schemas.microsoft.com/office/drawing/2014/main" id="{00000000-0008-0000-1000-000030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617220</xdr:colOff>
      <xdr:row>1</xdr:row>
      <xdr:rowOff>7620</xdr:rowOff>
    </xdr:from>
    <xdr:to>
      <xdr:col>6</xdr:col>
      <xdr:colOff>617220</xdr:colOff>
      <xdr:row>20</xdr:row>
      <xdr:rowOff>7620</xdr:rowOff>
    </xdr:to>
    <xdr:graphicFrame macro="">
      <xdr:nvGraphicFramePr>
        <xdr:cNvPr id="10331" name="Diagram 1">
          <a:extLst>
            <a:ext uri="{FF2B5EF4-FFF2-40B4-BE49-F238E27FC236}">
              <a16:creationId xmlns:a16="http://schemas.microsoft.com/office/drawing/2014/main" id="{00000000-0008-0000-1100-00005B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167640</xdr:colOff>
      <xdr:row>1</xdr:row>
      <xdr:rowOff>7620</xdr:rowOff>
    </xdr:from>
    <xdr:to>
      <xdr:col>13</xdr:col>
      <xdr:colOff>0</xdr:colOff>
      <xdr:row>20</xdr:row>
      <xdr:rowOff>22860</xdr:rowOff>
    </xdr:to>
    <xdr:graphicFrame macro="">
      <xdr:nvGraphicFramePr>
        <xdr:cNvPr id="10332" name="Diagram 2">
          <a:extLst>
            <a:ext uri="{FF2B5EF4-FFF2-40B4-BE49-F238E27FC236}">
              <a16:creationId xmlns:a16="http://schemas.microsoft.com/office/drawing/2014/main" id="{00000000-0008-0000-1100-00005C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xdr:colOff>
      <xdr:row>21</xdr:row>
      <xdr:rowOff>45720</xdr:rowOff>
    </xdr:from>
    <xdr:to>
      <xdr:col>6</xdr:col>
      <xdr:colOff>601980</xdr:colOff>
      <xdr:row>40</xdr:row>
      <xdr:rowOff>68580</xdr:rowOff>
    </xdr:to>
    <xdr:graphicFrame macro="">
      <xdr:nvGraphicFramePr>
        <xdr:cNvPr id="10333" name="Diagram 3">
          <a:extLst>
            <a:ext uri="{FF2B5EF4-FFF2-40B4-BE49-F238E27FC236}">
              <a16:creationId xmlns:a16="http://schemas.microsoft.com/office/drawing/2014/main" id="{00000000-0008-0000-1100-00005D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182880</xdr:colOff>
      <xdr:row>21</xdr:row>
      <xdr:rowOff>60960</xdr:rowOff>
    </xdr:from>
    <xdr:to>
      <xdr:col>13</xdr:col>
      <xdr:colOff>0</xdr:colOff>
      <xdr:row>40</xdr:row>
      <xdr:rowOff>91440</xdr:rowOff>
    </xdr:to>
    <xdr:graphicFrame macro="">
      <xdr:nvGraphicFramePr>
        <xdr:cNvPr id="10334" name="Diagram 4">
          <a:extLst>
            <a:ext uri="{FF2B5EF4-FFF2-40B4-BE49-F238E27FC236}">
              <a16:creationId xmlns:a16="http://schemas.microsoft.com/office/drawing/2014/main" id="{00000000-0008-0000-1100-00005E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41</xdr:row>
      <xdr:rowOff>129540</xdr:rowOff>
    </xdr:from>
    <xdr:to>
      <xdr:col>6</xdr:col>
      <xdr:colOff>601980</xdr:colOff>
      <xdr:row>61</xdr:row>
      <xdr:rowOff>0</xdr:rowOff>
    </xdr:to>
    <xdr:graphicFrame macro="">
      <xdr:nvGraphicFramePr>
        <xdr:cNvPr id="10335" name="Diagram 5">
          <a:extLst>
            <a:ext uri="{FF2B5EF4-FFF2-40B4-BE49-F238E27FC236}">
              <a16:creationId xmlns:a16="http://schemas.microsoft.com/office/drawing/2014/main" id="{00000000-0008-0000-1100-00005F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205740</xdr:colOff>
      <xdr:row>41</xdr:row>
      <xdr:rowOff>121920</xdr:rowOff>
    </xdr:from>
    <xdr:to>
      <xdr:col>13</xdr:col>
      <xdr:colOff>0</xdr:colOff>
      <xdr:row>61</xdr:row>
      <xdr:rowOff>0</xdr:rowOff>
    </xdr:to>
    <xdr:graphicFrame macro="">
      <xdr:nvGraphicFramePr>
        <xdr:cNvPr id="10336" name="Diagram 6">
          <a:extLst>
            <a:ext uri="{FF2B5EF4-FFF2-40B4-BE49-F238E27FC236}">
              <a16:creationId xmlns:a16="http://schemas.microsoft.com/office/drawing/2014/main" id="{00000000-0008-0000-1100-000060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30480</xdr:colOff>
      <xdr:row>8</xdr:row>
      <xdr:rowOff>144780</xdr:rowOff>
    </xdr:from>
    <xdr:to>
      <xdr:col>19</xdr:col>
      <xdr:colOff>198120</xdr:colOff>
      <xdr:row>32</xdr:row>
      <xdr:rowOff>144780</xdr:rowOff>
    </xdr:to>
    <xdr:graphicFrame macro="">
      <xdr:nvGraphicFramePr>
        <xdr:cNvPr id="20541" name="Diagram 1">
          <a:extLst>
            <a:ext uri="{FF2B5EF4-FFF2-40B4-BE49-F238E27FC236}">
              <a16:creationId xmlns:a16="http://schemas.microsoft.com/office/drawing/2014/main" id="{00000000-0008-0000-1200-00003D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198120</xdr:colOff>
      <xdr:row>132</xdr:row>
      <xdr:rowOff>144780</xdr:rowOff>
    </xdr:from>
    <xdr:to>
      <xdr:col>9</xdr:col>
      <xdr:colOff>350520</xdr:colOff>
      <xdr:row>157</xdr:row>
      <xdr:rowOff>144780</xdr:rowOff>
    </xdr:to>
    <xdr:graphicFrame macro="">
      <xdr:nvGraphicFramePr>
        <xdr:cNvPr id="20542" name="Diagram 2">
          <a:extLst>
            <a:ext uri="{FF2B5EF4-FFF2-40B4-BE49-F238E27FC236}">
              <a16:creationId xmlns:a16="http://schemas.microsoft.com/office/drawing/2014/main" id="{00000000-0008-0000-1200-00003E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167640</xdr:colOff>
      <xdr:row>106</xdr:row>
      <xdr:rowOff>160020</xdr:rowOff>
    </xdr:from>
    <xdr:to>
      <xdr:col>9</xdr:col>
      <xdr:colOff>335280</xdr:colOff>
      <xdr:row>131</xdr:row>
      <xdr:rowOff>160020</xdr:rowOff>
    </xdr:to>
    <xdr:graphicFrame macro="">
      <xdr:nvGraphicFramePr>
        <xdr:cNvPr id="20543" name="Diagram 3">
          <a:extLst>
            <a:ext uri="{FF2B5EF4-FFF2-40B4-BE49-F238E27FC236}">
              <a16:creationId xmlns:a16="http://schemas.microsoft.com/office/drawing/2014/main" id="{00000000-0008-0000-1200-00003F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175260</xdr:colOff>
      <xdr:row>1</xdr:row>
      <xdr:rowOff>60960</xdr:rowOff>
    </xdr:from>
    <xdr:to>
      <xdr:col>9</xdr:col>
      <xdr:colOff>335280</xdr:colOff>
      <xdr:row>26</xdr:row>
      <xdr:rowOff>60960</xdr:rowOff>
    </xdr:to>
    <xdr:graphicFrame macro="">
      <xdr:nvGraphicFramePr>
        <xdr:cNvPr id="20544" name="Diagram 4">
          <a:extLst>
            <a:ext uri="{FF2B5EF4-FFF2-40B4-BE49-F238E27FC236}">
              <a16:creationId xmlns:a16="http://schemas.microsoft.com/office/drawing/2014/main" id="{00000000-0008-0000-1200-000040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167640</xdr:colOff>
      <xdr:row>26</xdr:row>
      <xdr:rowOff>137160</xdr:rowOff>
    </xdr:from>
    <xdr:to>
      <xdr:col>9</xdr:col>
      <xdr:colOff>335280</xdr:colOff>
      <xdr:row>51</xdr:row>
      <xdr:rowOff>99060</xdr:rowOff>
    </xdr:to>
    <xdr:graphicFrame macro="">
      <xdr:nvGraphicFramePr>
        <xdr:cNvPr id="20545" name="Diagram 65">
          <a:extLst>
            <a:ext uri="{FF2B5EF4-FFF2-40B4-BE49-F238E27FC236}">
              <a16:creationId xmlns:a16="http://schemas.microsoft.com/office/drawing/2014/main" id="{00000000-0008-0000-1200-000041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182880</xdr:colOff>
      <xdr:row>52</xdr:row>
      <xdr:rowOff>91440</xdr:rowOff>
    </xdr:from>
    <xdr:to>
      <xdr:col>9</xdr:col>
      <xdr:colOff>342900</xdr:colOff>
      <xdr:row>81</xdr:row>
      <xdr:rowOff>91440</xdr:rowOff>
    </xdr:to>
    <xdr:graphicFrame macro="">
      <xdr:nvGraphicFramePr>
        <xdr:cNvPr id="20546" name="Diagram 66">
          <a:extLst>
            <a:ext uri="{FF2B5EF4-FFF2-40B4-BE49-F238E27FC236}">
              <a16:creationId xmlns:a16="http://schemas.microsoft.com/office/drawing/2014/main" id="{00000000-0008-0000-1200-000042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182880</xdr:colOff>
      <xdr:row>82</xdr:row>
      <xdr:rowOff>30480</xdr:rowOff>
    </xdr:from>
    <xdr:to>
      <xdr:col>9</xdr:col>
      <xdr:colOff>320040</xdr:colOff>
      <xdr:row>106</xdr:row>
      <xdr:rowOff>7620</xdr:rowOff>
    </xdr:to>
    <xdr:graphicFrame macro="">
      <xdr:nvGraphicFramePr>
        <xdr:cNvPr id="20547" name="Diagram 67">
          <a:extLst>
            <a:ext uri="{FF2B5EF4-FFF2-40B4-BE49-F238E27FC236}">
              <a16:creationId xmlns:a16="http://schemas.microsoft.com/office/drawing/2014/main" id="{00000000-0008-0000-1200-000043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266700</xdr:colOff>
      <xdr:row>1</xdr:row>
      <xdr:rowOff>129540</xdr:rowOff>
    </xdr:from>
    <xdr:to>
      <xdr:col>8</xdr:col>
      <xdr:colOff>266700</xdr:colOff>
      <xdr:row>19</xdr:row>
      <xdr:rowOff>60960</xdr:rowOff>
    </xdr:to>
    <xdr:graphicFrame macro="">
      <xdr:nvGraphicFramePr>
        <xdr:cNvPr id="25676" name="Diagram 1">
          <a:extLst>
            <a:ext uri="{FF2B5EF4-FFF2-40B4-BE49-F238E27FC236}">
              <a16:creationId xmlns:a16="http://schemas.microsoft.com/office/drawing/2014/main" id="{00000000-0008-0000-1300-00004C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236220</xdr:colOff>
      <xdr:row>20</xdr:row>
      <xdr:rowOff>137160</xdr:rowOff>
    </xdr:from>
    <xdr:to>
      <xdr:col>8</xdr:col>
      <xdr:colOff>228600</xdr:colOff>
      <xdr:row>38</xdr:row>
      <xdr:rowOff>91440</xdr:rowOff>
    </xdr:to>
    <xdr:graphicFrame macro="">
      <xdr:nvGraphicFramePr>
        <xdr:cNvPr id="25677" name="Diagram 2">
          <a:extLst>
            <a:ext uri="{FF2B5EF4-FFF2-40B4-BE49-F238E27FC236}">
              <a16:creationId xmlns:a16="http://schemas.microsoft.com/office/drawing/2014/main" id="{00000000-0008-0000-1300-00004D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236220</xdr:colOff>
      <xdr:row>39</xdr:row>
      <xdr:rowOff>137160</xdr:rowOff>
    </xdr:from>
    <xdr:to>
      <xdr:col>8</xdr:col>
      <xdr:colOff>198120</xdr:colOff>
      <xdr:row>57</xdr:row>
      <xdr:rowOff>76200</xdr:rowOff>
    </xdr:to>
    <xdr:graphicFrame macro="">
      <xdr:nvGraphicFramePr>
        <xdr:cNvPr id="25678" name="Diagram 3">
          <a:extLst>
            <a:ext uri="{FF2B5EF4-FFF2-40B4-BE49-F238E27FC236}">
              <a16:creationId xmlns:a16="http://schemas.microsoft.com/office/drawing/2014/main" id="{00000000-0008-0000-1300-00004E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228600</xdr:colOff>
      <xdr:row>59</xdr:row>
      <xdr:rowOff>68580</xdr:rowOff>
    </xdr:from>
    <xdr:to>
      <xdr:col>8</xdr:col>
      <xdr:colOff>213360</xdr:colOff>
      <xdr:row>76</xdr:row>
      <xdr:rowOff>160020</xdr:rowOff>
    </xdr:to>
    <xdr:graphicFrame macro="">
      <xdr:nvGraphicFramePr>
        <xdr:cNvPr id="25679" name="Diagram 4">
          <a:extLst>
            <a:ext uri="{FF2B5EF4-FFF2-40B4-BE49-F238E27FC236}">
              <a16:creationId xmlns:a16="http://schemas.microsoft.com/office/drawing/2014/main" id="{00000000-0008-0000-1300-00004F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220980</xdr:colOff>
      <xdr:row>78</xdr:row>
      <xdr:rowOff>45720</xdr:rowOff>
    </xdr:from>
    <xdr:to>
      <xdr:col>8</xdr:col>
      <xdr:colOff>198120</xdr:colOff>
      <xdr:row>95</xdr:row>
      <xdr:rowOff>68580</xdr:rowOff>
    </xdr:to>
    <xdr:graphicFrame macro="">
      <xdr:nvGraphicFramePr>
        <xdr:cNvPr id="25680" name="Diagram 5">
          <a:extLst>
            <a:ext uri="{FF2B5EF4-FFF2-40B4-BE49-F238E27FC236}">
              <a16:creationId xmlns:a16="http://schemas.microsoft.com/office/drawing/2014/main" id="{00000000-0008-0000-1300-000050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0</xdr:row>
      <xdr:rowOff>144780</xdr:rowOff>
    </xdr:from>
    <xdr:to>
      <xdr:col>12</xdr:col>
      <xdr:colOff>182880</xdr:colOff>
      <xdr:row>30</xdr:row>
      <xdr:rowOff>91440</xdr:rowOff>
    </xdr:to>
    <xdr:graphicFrame macro="">
      <xdr:nvGraphicFramePr>
        <xdr:cNvPr id="28719" name="Diagram 1">
          <a:extLst>
            <a:ext uri="{FF2B5EF4-FFF2-40B4-BE49-F238E27FC236}">
              <a16:creationId xmlns:a16="http://schemas.microsoft.com/office/drawing/2014/main" id="{00000000-0008-0000-1400-00002F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31</xdr:row>
      <xdr:rowOff>106680</xdr:rowOff>
    </xdr:from>
    <xdr:to>
      <xdr:col>12</xdr:col>
      <xdr:colOff>182880</xdr:colOff>
      <xdr:row>59</xdr:row>
      <xdr:rowOff>160020</xdr:rowOff>
    </xdr:to>
    <xdr:graphicFrame macro="">
      <xdr:nvGraphicFramePr>
        <xdr:cNvPr id="28720" name="Diagram 2">
          <a:extLst>
            <a:ext uri="{FF2B5EF4-FFF2-40B4-BE49-F238E27FC236}">
              <a16:creationId xmlns:a16="http://schemas.microsoft.com/office/drawing/2014/main" id="{00000000-0008-0000-1400-000030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122</xdr:row>
      <xdr:rowOff>160020</xdr:rowOff>
    </xdr:from>
    <xdr:to>
      <xdr:col>12</xdr:col>
      <xdr:colOff>190500</xdr:colOff>
      <xdr:row>147</xdr:row>
      <xdr:rowOff>68580</xdr:rowOff>
    </xdr:to>
    <xdr:graphicFrame macro="">
      <xdr:nvGraphicFramePr>
        <xdr:cNvPr id="28721" name="Diagram 4">
          <a:extLst>
            <a:ext uri="{FF2B5EF4-FFF2-40B4-BE49-F238E27FC236}">
              <a16:creationId xmlns:a16="http://schemas.microsoft.com/office/drawing/2014/main" id="{00000000-0008-0000-1400-000031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114300</xdr:colOff>
      <xdr:row>60</xdr:row>
      <xdr:rowOff>60960</xdr:rowOff>
    </xdr:from>
    <xdr:to>
      <xdr:col>12</xdr:col>
      <xdr:colOff>175260</xdr:colOff>
      <xdr:row>91</xdr:row>
      <xdr:rowOff>0</xdr:rowOff>
    </xdr:to>
    <xdr:graphicFrame macro="">
      <xdr:nvGraphicFramePr>
        <xdr:cNvPr id="28722" name="Diagram 50">
          <a:extLst>
            <a:ext uri="{FF2B5EF4-FFF2-40B4-BE49-F238E27FC236}">
              <a16:creationId xmlns:a16="http://schemas.microsoft.com/office/drawing/2014/main" id="{00000000-0008-0000-1400-000032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91</xdr:row>
      <xdr:rowOff>68580</xdr:rowOff>
    </xdr:from>
    <xdr:to>
      <xdr:col>12</xdr:col>
      <xdr:colOff>175260</xdr:colOff>
      <xdr:row>122</xdr:row>
      <xdr:rowOff>22860</xdr:rowOff>
    </xdr:to>
    <xdr:graphicFrame macro="">
      <xdr:nvGraphicFramePr>
        <xdr:cNvPr id="28723" name="Diagram 51">
          <a:extLst>
            <a:ext uri="{FF2B5EF4-FFF2-40B4-BE49-F238E27FC236}">
              <a16:creationId xmlns:a16="http://schemas.microsoft.com/office/drawing/2014/main" id="{00000000-0008-0000-1400-000033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0.94177</cdr:x>
      <cdr:y>0.35311</cdr:y>
    </cdr:from>
    <cdr:to>
      <cdr:x>0.98169</cdr:x>
      <cdr:y>0.57295</cdr:y>
    </cdr:to>
    <cdr:sp macro="" textlink="[2]Details!$J$9">
      <cdr:nvSpPr>
        <cdr:cNvPr id="783361" name="Text Box 1"/>
        <cdr:cNvSpPr txBox="1">
          <a:spLocks xmlns:a="http://schemas.openxmlformats.org/drawingml/2006/main" noChangeArrowheads="1" noTextEdit="1"/>
        </cdr:cNvSpPr>
      </cdr:nvSpPr>
      <cdr:spPr bwMode="auto">
        <a:xfrm xmlns:a="http://schemas.openxmlformats.org/drawingml/2006/main">
          <a:off x="6951310" y="1813687"/>
          <a:ext cx="294723" cy="11307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36576" tIns="27432" rIns="36576" bIns="27432" anchor="ctr" upright="1"/>
        <a:lstStyle xmlns:a="http://schemas.openxmlformats.org/drawingml/2006/main"/>
        <a:p xmlns:a="http://schemas.openxmlformats.org/drawingml/2006/main">
          <a:pPr algn="ctr" rtl="0">
            <a:defRPr sz="1000"/>
          </a:pPr>
          <a:fld id="{25A35B66-AE64-4142-A8CF-E8EF53365AE0}" type="TxLink">
            <a:rPr lang="da-DK" sz="1000" b="1" i="0" u="none" strike="noStrike" baseline="0">
              <a:solidFill>
                <a:srgbClr val="000000"/>
              </a:solidFill>
              <a:latin typeface="Arial"/>
              <a:cs typeface="Arial"/>
            </a:rPr>
            <a:pPr algn="ctr" rtl="0">
              <a:defRPr sz="1000"/>
            </a:pPr>
            <a:t>tons</a:t>
          </a:fld>
          <a:endParaRPr lang="da-DK" sz="1000" b="1" i="0" u="none" strike="noStrike" baseline="0">
            <a:solidFill>
              <a:srgbClr val="000000"/>
            </a:solidFill>
            <a:latin typeface="Arial"/>
            <a:cs typeface="Aria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0.94769</cdr:x>
      <cdr:y>0.36926</cdr:y>
    </cdr:from>
    <cdr:to>
      <cdr:x>0.98489</cdr:x>
      <cdr:y>0.54431</cdr:y>
    </cdr:to>
    <cdr:sp macro="" textlink="[2]Details!$L$9">
      <cdr:nvSpPr>
        <cdr:cNvPr id="784385" name="Text Box 1"/>
        <cdr:cNvSpPr txBox="1">
          <a:spLocks xmlns:a="http://schemas.openxmlformats.org/drawingml/2006/main" noChangeArrowheads="1" noTextEdit="1"/>
        </cdr:cNvSpPr>
      </cdr:nvSpPr>
      <cdr:spPr bwMode="auto">
        <a:xfrm xmlns:a="http://schemas.openxmlformats.org/drawingml/2006/main">
          <a:off x="6994973" y="1902380"/>
          <a:ext cx="274710" cy="90305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27432" tIns="22860" rIns="27432" bIns="22860" anchor="ctr" upright="1"/>
        <a:lstStyle xmlns:a="http://schemas.openxmlformats.org/drawingml/2006/main"/>
        <a:p xmlns:a="http://schemas.openxmlformats.org/drawingml/2006/main">
          <a:pPr algn="ctr" rtl="0">
            <a:defRPr sz="1000"/>
          </a:pPr>
          <a:fld id="{A0EB45A3-9FC8-4B27-90F7-C2AA127DCAAA}" type="TxLink">
            <a:rPr lang="da-DK" sz="800" b="1" i="0" u="none" strike="noStrike" baseline="0">
              <a:solidFill>
                <a:srgbClr val="000000"/>
              </a:solidFill>
              <a:latin typeface="Arial"/>
              <a:cs typeface="Arial"/>
            </a:rPr>
            <a:pPr algn="ctr" rtl="0">
              <a:defRPr sz="1000"/>
            </a:pPr>
            <a:t>[°C]</a:t>
          </a:fld>
          <a:endParaRPr lang="da-DK" sz="8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orate.aeat.com/DOCUME~1/PAUL_S~1/LOCALS~1/Temp/XPgrpwise/Database%2007-08-2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etai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Electricity"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LPG"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KPI"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Oil"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Start"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Natural%20Ga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CE Codes (Subset)"/>
      <sheetName val="LIEN Sites 2004"/>
      <sheetName val="Source Table"/>
      <sheetName val="Questions"/>
      <sheetName val="Industry"/>
      <sheetName val="Geography"/>
      <sheetName val="Sources"/>
      <sheetName val="Data Quality"/>
    </sheetNames>
    <sheetDataSet>
      <sheetData sheetId="0"/>
      <sheetData sheetId="1"/>
      <sheetData sheetId="2"/>
      <sheetData sheetId="3"/>
      <sheetData sheetId="4"/>
      <sheetData sheetId="5"/>
      <sheetData sheetId="6">
        <row r="2">
          <cell r="F2" t="str">
            <v>Data Source</v>
          </cell>
          <cell r="H2" t="str">
            <v>Comment</v>
          </cell>
        </row>
        <row r="3">
          <cell r="F3" t="str">
            <v>ESB (Retail Market Design Service)</v>
          </cell>
          <cell r="H3" t="str">
            <v>No Comment!</v>
          </cell>
        </row>
        <row r="4">
          <cell r="F4" t="str">
            <v>EU ETS 2005 CO2 Emissions (EPA)</v>
          </cell>
          <cell r="H4">
            <v>0</v>
          </cell>
        </row>
        <row r="5">
          <cell r="F5" t="str">
            <v>GPRO Eligible Customer List (BGÉ)</v>
          </cell>
          <cell r="H5">
            <v>0</v>
          </cell>
        </row>
        <row r="6">
          <cell r="F6" t="str">
            <v>LIEN 2004 Primary Energy Breakdown (SEI)</v>
          </cell>
          <cell r="H6">
            <v>0</v>
          </cell>
        </row>
        <row r="7">
          <cell r="F7">
            <v>0</v>
          </cell>
          <cell r="H7">
            <v>0</v>
          </cell>
        </row>
        <row r="8">
          <cell r="F8">
            <v>0</v>
          </cell>
          <cell r="H8">
            <v>0</v>
          </cell>
        </row>
        <row r="9">
          <cell r="F9">
            <v>0</v>
          </cell>
          <cell r="H9">
            <v>0</v>
          </cell>
        </row>
        <row r="10">
          <cell r="F10">
            <v>0</v>
          </cell>
          <cell r="H10">
            <v>0</v>
          </cell>
        </row>
        <row r="11">
          <cell r="F11">
            <v>0</v>
          </cell>
          <cell r="H11">
            <v>0</v>
          </cell>
        </row>
        <row r="12">
          <cell r="F12">
            <v>0</v>
          </cell>
          <cell r="H12">
            <v>0</v>
          </cell>
        </row>
        <row r="13">
          <cell r="F13">
            <v>0</v>
          </cell>
          <cell r="H13">
            <v>0</v>
          </cell>
        </row>
        <row r="14">
          <cell r="F14">
            <v>0</v>
          </cell>
          <cell r="H14">
            <v>0</v>
          </cell>
        </row>
        <row r="15">
          <cell r="F15">
            <v>0</v>
          </cell>
          <cell r="H15">
            <v>0</v>
          </cell>
        </row>
        <row r="16">
          <cell r="F16">
            <v>0</v>
          </cell>
          <cell r="H16">
            <v>0</v>
          </cell>
        </row>
        <row r="17">
          <cell r="F17">
            <v>0</v>
          </cell>
          <cell r="H17">
            <v>0</v>
          </cell>
        </row>
        <row r="18">
          <cell r="F18">
            <v>0</v>
          </cell>
          <cell r="H18">
            <v>0</v>
          </cell>
        </row>
        <row r="19">
          <cell r="F19">
            <v>0</v>
          </cell>
          <cell r="H19">
            <v>0</v>
          </cell>
        </row>
        <row r="20">
          <cell r="F20">
            <v>0</v>
          </cell>
          <cell r="H20">
            <v>0</v>
          </cell>
        </row>
        <row r="21">
          <cell r="F21">
            <v>0</v>
          </cell>
          <cell r="H21">
            <v>0</v>
          </cell>
        </row>
        <row r="22">
          <cell r="F22">
            <v>0</v>
          </cell>
          <cell r="H22">
            <v>0</v>
          </cell>
        </row>
        <row r="23">
          <cell r="F23">
            <v>0</v>
          </cell>
          <cell r="H23">
            <v>0</v>
          </cell>
        </row>
        <row r="24">
          <cell r="F24">
            <v>0</v>
          </cell>
          <cell r="H24">
            <v>0</v>
          </cell>
        </row>
        <row r="25">
          <cell r="F25">
            <v>0</v>
          </cell>
          <cell r="H25">
            <v>0</v>
          </cell>
        </row>
        <row r="26">
          <cell r="F26">
            <v>0</v>
          </cell>
          <cell r="H26">
            <v>0</v>
          </cell>
        </row>
        <row r="27">
          <cell r="F27">
            <v>0</v>
          </cell>
          <cell r="H27">
            <v>0</v>
          </cell>
        </row>
        <row r="28">
          <cell r="F28">
            <v>0</v>
          </cell>
          <cell r="H28">
            <v>0</v>
          </cell>
        </row>
        <row r="29">
          <cell r="F29">
            <v>0</v>
          </cell>
          <cell r="H29">
            <v>0</v>
          </cell>
        </row>
        <row r="30">
          <cell r="F30">
            <v>0</v>
          </cell>
          <cell r="H30">
            <v>0</v>
          </cell>
        </row>
        <row r="31">
          <cell r="F31">
            <v>0</v>
          </cell>
          <cell r="H31">
            <v>0</v>
          </cell>
        </row>
        <row r="32">
          <cell r="F32">
            <v>0</v>
          </cell>
          <cell r="H32">
            <v>0</v>
          </cell>
        </row>
        <row r="33">
          <cell r="F33">
            <v>0</v>
          </cell>
          <cell r="H33">
            <v>0</v>
          </cell>
        </row>
        <row r="34">
          <cell r="F34">
            <v>0</v>
          </cell>
          <cell r="H34">
            <v>0</v>
          </cell>
        </row>
        <row r="35">
          <cell r="F35">
            <v>0</v>
          </cell>
          <cell r="H35">
            <v>0</v>
          </cell>
        </row>
        <row r="36">
          <cell r="F36">
            <v>0</v>
          </cell>
          <cell r="H36">
            <v>0</v>
          </cell>
        </row>
        <row r="37">
          <cell r="F37">
            <v>0</v>
          </cell>
          <cell r="H37">
            <v>0</v>
          </cell>
        </row>
        <row r="38">
          <cell r="F38">
            <v>0</v>
          </cell>
          <cell r="H38">
            <v>0</v>
          </cell>
        </row>
        <row r="39">
          <cell r="F39">
            <v>0</v>
          </cell>
          <cell r="H39">
            <v>0</v>
          </cell>
        </row>
        <row r="40">
          <cell r="F40">
            <v>0</v>
          </cell>
          <cell r="H40">
            <v>0</v>
          </cell>
        </row>
        <row r="41">
          <cell r="F41">
            <v>0</v>
          </cell>
          <cell r="H41">
            <v>0</v>
          </cell>
        </row>
        <row r="42">
          <cell r="F42">
            <v>0</v>
          </cell>
          <cell r="H42">
            <v>0</v>
          </cell>
        </row>
        <row r="43">
          <cell r="F43">
            <v>0</v>
          </cell>
          <cell r="H43">
            <v>0</v>
          </cell>
        </row>
        <row r="44">
          <cell r="F44">
            <v>0</v>
          </cell>
          <cell r="H44">
            <v>0</v>
          </cell>
        </row>
        <row r="45">
          <cell r="F45">
            <v>0</v>
          </cell>
          <cell r="H45">
            <v>0</v>
          </cell>
        </row>
        <row r="46">
          <cell r="F46">
            <v>0</v>
          </cell>
          <cell r="H46">
            <v>0</v>
          </cell>
        </row>
        <row r="47">
          <cell r="F47">
            <v>0</v>
          </cell>
          <cell r="H47">
            <v>0</v>
          </cell>
        </row>
        <row r="48">
          <cell r="F48">
            <v>0</v>
          </cell>
          <cell r="H48">
            <v>0</v>
          </cell>
        </row>
        <row r="49">
          <cell r="F49">
            <v>0</v>
          </cell>
          <cell r="H49">
            <v>0</v>
          </cell>
        </row>
        <row r="50">
          <cell r="F50">
            <v>0</v>
          </cell>
          <cell r="H50">
            <v>0</v>
          </cell>
        </row>
        <row r="51">
          <cell r="F51">
            <v>0</v>
          </cell>
          <cell r="H51">
            <v>0</v>
          </cell>
        </row>
        <row r="52">
          <cell r="F52">
            <v>0</v>
          </cell>
          <cell r="H52">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ity"/>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PG"/>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ural G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2:O145"/>
  <sheetViews>
    <sheetView showGridLines="0" tabSelected="1" zoomScaleNormal="100" workbookViewId="0">
      <selection activeCell="F14" sqref="F14"/>
    </sheetView>
  </sheetViews>
  <sheetFormatPr baseColWidth="10" defaultColWidth="9.1640625" defaultRowHeight="13" x14ac:dyDescent="0.15"/>
  <cols>
    <col min="2" max="2" width="3.83203125" customWidth="1"/>
    <col min="3" max="3" width="3.33203125" customWidth="1"/>
    <col min="4" max="4" width="4.5" customWidth="1"/>
    <col min="5" max="5" width="17.83203125" customWidth="1"/>
    <col min="6" max="6" width="89.1640625" customWidth="1"/>
  </cols>
  <sheetData>
    <row r="2" spans="2:6" ht="25" x14ac:dyDescent="0.25">
      <c r="B2" s="715" t="s">
        <v>0</v>
      </c>
    </row>
    <row r="4" spans="2:6" x14ac:dyDescent="0.15">
      <c r="B4" s="40" t="s">
        <v>1</v>
      </c>
    </row>
    <row r="6" spans="2:6" x14ac:dyDescent="0.15">
      <c r="B6" s="40" t="s">
        <v>2</v>
      </c>
    </row>
    <row r="7" spans="2:6" x14ac:dyDescent="0.15">
      <c r="C7" t="s">
        <v>3</v>
      </c>
    </row>
    <row r="8" spans="2:6" x14ac:dyDescent="0.15">
      <c r="D8" t="s">
        <v>4</v>
      </c>
    </row>
    <row r="9" spans="2:6" x14ac:dyDescent="0.15">
      <c r="E9" s="586" t="s">
        <v>5</v>
      </c>
    </row>
    <row r="10" spans="2:6" x14ac:dyDescent="0.15">
      <c r="D10" s="586" t="s">
        <v>6</v>
      </c>
    </row>
    <row r="11" spans="2:6" x14ac:dyDescent="0.15">
      <c r="E11" s="586" t="s">
        <v>7</v>
      </c>
      <c r="F11" t="s">
        <v>8</v>
      </c>
    </row>
    <row r="12" spans="2:6" x14ac:dyDescent="0.15">
      <c r="E12" s="586" t="s">
        <v>9</v>
      </c>
      <c r="F12" t="s">
        <v>10</v>
      </c>
    </row>
    <row r="13" spans="2:6" x14ac:dyDescent="0.15">
      <c r="E13" s="586" t="s">
        <v>11</v>
      </c>
      <c r="F13" t="s">
        <v>12</v>
      </c>
    </row>
    <row r="14" spans="2:6" x14ac:dyDescent="0.15">
      <c r="E14" s="586" t="s">
        <v>13</v>
      </c>
      <c r="F14" t="s">
        <v>14</v>
      </c>
    </row>
    <row r="15" spans="2:6" x14ac:dyDescent="0.15">
      <c r="D15" t="s">
        <v>15</v>
      </c>
    </row>
    <row r="16" spans="2:6" x14ac:dyDescent="0.15">
      <c r="D16" t="s">
        <v>16</v>
      </c>
    </row>
    <row r="17" spans="3:6" x14ac:dyDescent="0.15">
      <c r="D17" t="s">
        <v>17</v>
      </c>
    </row>
    <row r="18" spans="3:6" x14ac:dyDescent="0.15">
      <c r="E18" s="586" t="s">
        <v>18</v>
      </c>
      <c r="F18" t="s">
        <v>19</v>
      </c>
    </row>
    <row r="19" spans="3:6" x14ac:dyDescent="0.15">
      <c r="E19" s="586" t="s">
        <v>20</v>
      </c>
      <c r="F19" t="s">
        <v>21</v>
      </c>
    </row>
    <row r="20" spans="3:6" x14ac:dyDescent="0.15">
      <c r="E20" s="586" t="s">
        <v>22</v>
      </c>
      <c r="F20" t="s">
        <v>23</v>
      </c>
    </row>
    <row r="21" spans="3:6" x14ac:dyDescent="0.15">
      <c r="E21" s="586" t="s">
        <v>24</v>
      </c>
      <c r="F21" t="s">
        <v>25</v>
      </c>
    </row>
    <row r="22" spans="3:6" x14ac:dyDescent="0.15">
      <c r="E22" s="586" t="s">
        <v>26</v>
      </c>
      <c r="F22" t="s">
        <v>27</v>
      </c>
    </row>
    <row r="23" spans="3:6" x14ac:dyDescent="0.15">
      <c r="E23" s="586" t="s">
        <v>28</v>
      </c>
      <c r="F23" t="s">
        <v>29</v>
      </c>
    </row>
    <row r="24" spans="3:6" x14ac:dyDescent="0.15">
      <c r="D24" s="587" t="s">
        <v>30</v>
      </c>
    </row>
    <row r="25" spans="3:6" x14ac:dyDescent="0.15">
      <c r="D25" s="587" t="s">
        <v>31</v>
      </c>
    </row>
    <row r="26" spans="3:6" x14ac:dyDescent="0.15">
      <c r="E26" s="586" t="s">
        <v>32</v>
      </c>
      <c r="F26" t="s">
        <v>33</v>
      </c>
    </row>
    <row r="27" spans="3:6" x14ac:dyDescent="0.15">
      <c r="E27" s="714" t="s">
        <v>34</v>
      </c>
      <c r="F27" s="714" t="s">
        <v>35</v>
      </c>
    </row>
    <row r="28" spans="3:6" x14ac:dyDescent="0.15">
      <c r="E28" s="714" t="s">
        <v>34</v>
      </c>
      <c r="F28" s="714" t="s">
        <v>36</v>
      </c>
    </row>
    <row r="29" spans="3:6" x14ac:dyDescent="0.15">
      <c r="E29" s="586" t="s">
        <v>37</v>
      </c>
      <c r="F29" t="s">
        <v>38</v>
      </c>
    </row>
    <row r="30" spans="3:6" x14ac:dyDescent="0.15">
      <c r="C30" s="41" t="s">
        <v>39</v>
      </c>
    </row>
    <row r="33" spans="2:6" x14ac:dyDescent="0.15">
      <c r="B33" s="40" t="s">
        <v>40</v>
      </c>
    </row>
    <row r="34" spans="2:6" x14ac:dyDescent="0.15">
      <c r="C34" s="41" t="s">
        <v>41</v>
      </c>
      <c r="D34" s="41"/>
      <c r="E34" s="41"/>
      <c r="F34" s="41"/>
    </row>
    <row r="35" spans="2:6" x14ac:dyDescent="0.15">
      <c r="C35" t="s">
        <v>42</v>
      </c>
    </row>
    <row r="36" spans="2:6" x14ac:dyDescent="0.15">
      <c r="E36" s="586" t="s">
        <v>43</v>
      </c>
      <c r="F36" s="586" t="s">
        <v>44</v>
      </c>
    </row>
    <row r="37" spans="2:6" x14ac:dyDescent="0.15">
      <c r="F37" t="s">
        <v>45</v>
      </c>
    </row>
    <row r="38" spans="2:6" x14ac:dyDescent="0.15">
      <c r="D38" t="s">
        <v>46</v>
      </c>
    </row>
    <row r="39" spans="2:6" x14ac:dyDescent="0.15">
      <c r="E39" s="586" t="s">
        <v>47</v>
      </c>
      <c r="F39" t="s">
        <v>48</v>
      </c>
    </row>
    <row r="40" spans="2:6" x14ac:dyDescent="0.15">
      <c r="E40" s="586" t="s">
        <v>49</v>
      </c>
      <c r="F40" t="s">
        <v>50</v>
      </c>
    </row>
    <row r="41" spans="2:6" x14ac:dyDescent="0.15">
      <c r="F41" t="s">
        <v>51</v>
      </c>
    </row>
    <row r="42" spans="2:6" x14ac:dyDescent="0.15">
      <c r="E42" s="586" t="s">
        <v>52</v>
      </c>
      <c r="F42" t="s">
        <v>53</v>
      </c>
    </row>
    <row r="43" spans="2:6" x14ac:dyDescent="0.15">
      <c r="F43" t="s">
        <v>54</v>
      </c>
    </row>
    <row r="44" spans="2:6" x14ac:dyDescent="0.15">
      <c r="E44" s="586" t="s">
        <v>55</v>
      </c>
      <c r="F44" t="s">
        <v>56</v>
      </c>
    </row>
    <row r="46" spans="2:6" x14ac:dyDescent="0.15">
      <c r="C46" s="41" t="s">
        <v>57</v>
      </c>
    </row>
    <row r="47" spans="2:6" x14ac:dyDescent="0.15">
      <c r="C47" t="s">
        <v>58</v>
      </c>
    </row>
    <row r="48" spans="2:6" x14ac:dyDescent="0.15">
      <c r="D48" t="s">
        <v>59</v>
      </c>
    </row>
    <row r="49" spans="3:6" x14ac:dyDescent="0.15">
      <c r="E49" s="586" t="s">
        <v>47</v>
      </c>
      <c r="F49" t="s">
        <v>48</v>
      </c>
    </row>
    <row r="50" spans="3:6" x14ac:dyDescent="0.15">
      <c r="E50" s="586" t="s">
        <v>60</v>
      </c>
      <c r="F50" t="s">
        <v>61</v>
      </c>
    </row>
    <row r="51" spans="3:6" x14ac:dyDescent="0.15">
      <c r="E51" s="586" t="s">
        <v>62</v>
      </c>
      <c r="F51" s="586" t="s">
        <v>63</v>
      </c>
    </row>
    <row r="53" spans="3:6" x14ac:dyDescent="0.15">
      <c r="C53" s="41" t="s">
        <v>64</v>
      </c>
    </row>
    <row r="54" spans="3:6" x14ac:dyDescent="0.15">
      <c r="C54" t="s">
        <v>65</v>
      </c>
    </row>
    <row r="55" spans="3:6" x14ac:dyDescent="0.15">
      <c r="D55" t="s">
        <v>66</v>
      </c>
    </row>
    <row r="56" spans="3:6" x14ac:dyDescent="0.15">
      <c r="D56" s="586" t="s">
        <v>67</v>
      </c>
    </row>
    <row r="57" spans="3:6" x14ac:dyDescent="0.15">
      <c r="E57" s="586" t="s">
        <v>68</v>
      </c>
      <c r="F57" t="s">
        <v>69</v>
      </c>
    </row>
    <row r="58" spans="3:6" x14ac:dyDescent="0.15">
      <c r="E58" s="586" t="s">
        <v>70</v>
      </c>
      <c r="F58" s="586" t="s">
        <v>71</v>
      </c>
    </row>
    <row r="59" spans="3:6" x14ac:dyDescent="0.15">
      <c r="F59" s="586" t="s">
        <v>72</v>
      </c>
    </row>
    <row r="61" spans="3:6" x14ac:dyDescent="0.15">
      <c r="C61" s="41" t="s">
        <v>73</v>
      </c>
    </row>
    <row r="62" spans="3:6" x14ac:dyDescent="0.15">
      <c r="C62" t="s">
        <v>74</v>
      </c>
    </row>
    <row r="63" spans="3:6" x14ac:dyDescent="0.15">
      <c r="E63" s="586" t="s">
        <v>75</v>
      </c>
      <c r="F63" s="586" t="s">
        <v>76</v>
      </c>
    </row>
    <row r="64" spans="3:6" x14ac:dyDescent="0.15">
      <c r="F64" s="586" t="s">
        <v>77</v>
      </c>
    </row>
    <row r="65" spans="2:6" x14ac:dyDescent="0.15">
      <c r="D65" t="s">
        <v>66</v>
      </c>
    </row>
    <row r="66" spans="2:6" x14ac:dyDescent="0.15">
      <c r="D66" s="586" t="s">
        <v>67</v>
      </c>
    </row>
    <row r="67" spans="2:6" x14ac:dyDescent="0.15">
      <c r="E67" s="586" t="s">
        <v>70</v>
      </c>
      <c r="F67" s="586" t="s">
        <v>71</v>
      </c>
    </row>
    <row r="68" spans="2:6" x14ac:dyDescent="0.15">
      <c r="F68" s="586" t="s">
        <v>78</v>
      </c>
    </row>
    <row r="70" spans="2:6" x14ac:dyDescent="0.15">
      <c r="C70" s="41" t="s">
        <v>79</v>
      </c>
    </row>
    <row r="71" spans="2:6" x14ac:dyDescent="0.15">
      <c r="C71" s="41"/>
    </row>
    <row r="73" spans="2:6" x14ac:dyDescent="0.15">
      <c r="B73" s="40" t="s">
        <v>80</v>
      </c>
    </row>
    <row r="74" spans="2:6" x14ac:dyDescent="0.15">
      <c r="C74" t="s">
        <v>81</v>
      </c>
    </row>
    <row r="75" spans="2:6" x14ac:dyDescent="0.15">
      <c r="D75" t="s">
        <v>82</v>
      </c>
    </row>
    <row r="76" spans="2:6" x14ac:dyDescent="0.15">
      <c r="E76" s="586" t="s">
        <v>83</v>
      </c>
      <c r="F76" t="s">
        <v>84</v>
      </c>
    </row>
    <row r="77" spans="2:6" x14ac:dyDescent="0.15">
      <c r="E77" s="586" t="s">
        <v>85</v>
      </c>
      <c r="F77" t="s">
        <v>86</v>
      </c>
    </row>
    <row r="78" spans="2:6" x14ac:dyDescent="0.15">
      <c r="E78" s="586" t="s">
        <v>87</v>
      </c>
      <c r="F78" t="s">
        <v>88</v>
      </c>
    </row>
    <row r="79" spans="2:6" x14ac:dyDescent="0.15">
      <c r="E79" s="586" t="s">
        <v>89</v>
      </c>
      <c r="F79" t="s">
        <v>90</v>
      </c>
    </row>
    <row r="80" spans="2:6" x14ac:dyDescent="0.15">
      <c r="E80" s="586" t="s">
        <v>91</v>
      </c>
      <c r="F80" t="s">
        <v>92</v>
      </c>
    </row>
    <row r="81" spans="2:15" x14ac:dyDescent="0.15">
      <c r="D81" t="s">
        <v>93</v>
      </c>
    </row>
    <row r="82" spans="2:15" x14ac:dyDescent="0.15">
      <c r="D82" t="s">
        <v>94</v>
      </c>
    </row>
    <row r="83" spans="2:15" x14ac:dyDescent="0.15">
      <c r="E83" s="586" t="s">
        <v>95</v>
      </c>
      <c r="F83" t="s">
        <v>96</v>
      </c>
    </row>
    <row r="84" spans="2:15" x14ac:dyDescent="0.15">
      <c r="E84" s="586" t="s">
        <v>97</v>
      </c>
      <c r="F84" t="s">
        <v>98</v>
      </c>
    </row>
    <row r="85" spans="2:15" x14ac:dyDescent="0.15">
      <c r="E85" s="586" t="s">
        <v>99</v>
      </c>
      <c r="F85" t="s">
        <v>100</v>
      </c>
    </row>
    <row r="86" spans="2:15" x14ac:dyDescent="0.15">
      <c r="E86" s="586" t="s">
        <v>101</v>
      </c>
      <c r="F86" s="586" t="s">
        <v>102</v>
      </c>
    </row>
    <row r="87" spans="2:15" x14ac:dyDescent="0.15">
      <c r="E87" s="586" t="s">
        <v>103</v>
      </c>
      <c r="F87" t="s">
        <v>104</v>
      </c>
    </row>
    <row r="88" spans="2:15" x14ac:dyDescent="0.15">
      <c r="E88" s="586" t="s">
        <v>105</v>
      </c>
      <c r="F88" t="s">
        <v>106</v>
      </c>
    </row>
    <row r="89" spans="2:15" x14ac:dyDescent="0.15">
      <c r="E89" s="586" t="s">
        <v>107</v>
      </c>
      <c r="F89" t="s">
        <v>69</v>
      </c>
    </row>
    <row r="91" spans="2:15" x14ac:dyDescent="0.15">
      <c r="G91" s="40"/>
      <c r="H91" s="40"/>
      <c r="I91" s="40"/>
      <c r="J91" s="40"/>
      <c r="K91" s="40"/>
      <c r="L91" s="40"/>
      <c r="M91" s="40"/>
      <c r="N91" s="40"/>
      <c r="O91" s="40"/>
    </row>
    <row r="93" spans="2:15" x14ac:dyDescent="0.15">
      <c r="B93" s="40" t="s">
        <v>108</v>
      </c>
      <c r="C93" s="40"/>
      <c r="D93" s="40"/>
      <c r="E93" s="40"/>
      <c r="F93" s="40"/>
    </row>
    <row r="94" spans="2:15" x14ac:dyDescent="0.15">
      <c r="C94" t="s">
        <v>109</v>
      </c>
    </row>
    <row r="95" spans="2:15" x14ac:dyDescent="0.15">
      <c r="D95" t="s">
        <v>110</v>
      </c>
    </row>
    <row r="96" spans="2:15" x14ac:dyDescent="0.15">
      <c r="E96" s="586" t="s">
        <v>111</v>
      </c>
      <c r="F96" s="586" t="s">
        <v>112</v>
      </c>
    </row>
    <row r="97" spans="4:6" x14ac:dyDescent="0.15">
      <c r="E97" s="586" t="s">
        <v>113</v>
      </c>
      <c r="F97" s="586" t="s">
        <v>114</v>
      </c>
    </row>
    <row r="98" spans="4:6" x14ac:dyDescent="0.15">
      <c r="E98" s="586" t="s">
        <v>115</v>
      </c>
      <c r="F98" s="586" t="s">
        <v>116</v>
      </c>
    </row>
    <row r="99" spans="4:6" x14ac:dyDescent="0.15">
      <c r="D99" t="s">
        <v>117</v>
      </c>
    </row>
    <row r="100" spans="4:6" x14ac:dyDescent="0.15">
      <c r="D100" t="s">
        <v>118</v>
      </c>
    </row>
    <row r="101" spans="4:6" x14ac:dyDescent="0.15">
      <c r="E101" s="586" t="s">
        <v>119</v>
      </c>
      <c r="F101" s="586" t="s">
        <v>120</v>
      </c>
    </row>
    <row r="102" spans="4:6" x14ac:dyDescent="0.15">
      <c r="E102" s="586" t="s">
        <v>121</v>
      </c>
      <c r="F102" s="586" t="s">
        <v>122</v>
      </c>
    </row>
    <row r="103" spans="4:6" x14ac:dyDescent="0.15">
      <c r="D103" t="s">
        <v>123</v>
      </c>
    </row>
    <row r="104" spans="4:6" x14ac:dyDescent="0.15">
      <c r="E104" s="586" t="s">
        <v>124</v>
      </c>
      <c r="F104" t="s">
        <v>125</v>
      </c>
    </row>
    <row r="105" spans="4:6" x14ac:dyDescent="0.15">
      <c r="E105" s="586" t="s">
        <v>126</v>
      </c>
      <c r="F105" t="s">
        <v>127</v>
      </c>
    </row>
    <row r="106" spans="4:6" x14ac:dyDescent="0.15">
      <c r="E106" s="586" t="s">
        <v>128</v>
      </c>
      <c r="F106" t="s">
        <v>129</v>
      </c>
    </row>
    <row r="107" spans="4:6" x14ac:dyDescent="0.15">
      <c r="E107" s="586" t="s">
        <v>130</v>
      </c>
      <c r="F107" s="586" t="s">
        <v>131</v>
      </c>
    </row>
    <row r="108" spans="4:6" x14ac:dyDescent="0.15">
      <c r="E108" s="586" t="s">
        <v>132</v>
      </c>
      <c r="F108" t="s">
        <v>133</v>
      </c>
    </row>
    <row r="109" spans="4:6" x14ac:dyDescent="0.15">
      <c r="E109" s="586" t="s">
        <v>134</v>
      </c>
      <c r="F109" s="586" t="s">
        <v>135</v>
      </c>
    </row>
    <row r="110" spans="4:6" x14ac:dyDescent="0.15">
      <c r="D110" t="s">
        <v>136</v>
      </c>
    </row>
    <row r="111" spans="4:6" x14ac:dyDescent="0.15">
      <c r="E111" s="586" t="s">
        <v>137</v>
      </c>
      <c r="F111" t="s">
        <v>138</v>
      </c>
    </row>
    <row r="112" spans="4:6" x14ac:dyDescent="0.15">
      <c r="E112" s="586" t="s">
        <v>139</v>
      </c>
      <c r="F112" t="s">
        <v>140</v>
      </c>
    </row>
    <row r="113" spans="2:6" x14ac:dyDescent="0.15">
      <c r="E113" s="586" t="s">
        <v>141</v>
      </c>
      <c r="F113" t="s">
        <v>142</v>
      </c>
    </row>
    <row r="114" spans="2:6" x14ac:dyDescent="0.15">
      <c r="E114" s="586" t="s">
        <v>143</v>
      </c>
      <c r="F114" s="586" t="s">
        <v>144</v>
      </c>
    </row>
    <row r="115" spans="2:6" x14ac:dyDescent="0.15">
      <c r="E115" s="586" t="s">
        <v>145</v>
      </c>
      <c r="F115" t="s">
        <v>146</v>
      </c>
    </row>
    <row r="117" spans="2:6" x14ac:dyDescent="0.15">
      <c r="C117" t="s">
        <v>147</v>
      </c>
    </row>
    <row r="118" spans="2:6" x14ac:dyDescent="0.15">
      <c r="C118" s="41" t="s">
        <v>148</v>
      </c>
    </row>
    <row r="120" spans="2:6" x14ac:dyDescent="0.15">
      <c r="B120" s="40" t="s">
        <v>149</v>
      </c>
    </row>
    <row r="121" spans="2:6" x14ac:dyDescent="0.15">
      <c r="C121" t="s">
        <v>150</v>
      </c>
    </row>
    <row r="122" spans="2:6" x14ac:dyDescent="0.15">
      <c r="D122" s="586" t="s">
        <v>151</v>
      </c>
    </row>
    <row r="123" spans="2:6" x14ac:dyDescent="0.15">
      <c r="D123" s="586" t="s">
        <v>152</v>
      </c>
    </row>
    <row r="124" spans="2:6" x14ac:dyDescent="0.15">
      <c r="D124" t="s">
        <v>153</v>
      </c>
    </row>
    <row r="125" spans="2:6" x14ac:dyDescent="0.15">
      <c r="D125" s="41" t="s">
        <v>154</v>
      </c>
    </row>
    <row r="127" spans="2:6" x14ac:dyDescent="0.15">
      <c r="B127" s="40" t="s">
        <v>155</v>
      </c>
    </row>
    <row r="128" spans="2:6" x14ac:dyDescent="0.15">
      <c r="C128" t="s">
        <v>156</v>
      </c>
    </row>
    <row r="129" spans="4:6" x14ac:dyDescent="0.15">
      <c r="D129" t="s">
        <v>157</v>
      </c>
    </row>
    <row r="130" spans="4:6" x14ac:dyDescent="0.15">
      <c r="D130" t="s">
        <v>158</v>
      </c>
    </row>
    <row r="131" spans="4:6" x14ac:dyDescent="0.15">
      <c r="D131" t="s">
        <v>159</v>
      </c>
    </row>
    <row r="132" spans="4:6" x14ac:dyDescent="0.15">
      <c r="E132" s="586" t="s">
        <v>160</v>
      </c>
      <c r="F132" t="s">
        <v>161</v>
      </c>
    </row>
    <row r="133" spans="4:6" x14ac:dyDescent="0.15">
      <c r="E133" s="586" t="s">
        <v>162</v>
      </c>
      <c r="F133" s="586" t="s">
        <v>163</v>
      </c>
    </row>
    <row r="134" spans="4:6" x14ac:dyDescent="0.15">
      <c r="E134" s="586" t="s">
        <v>164</v>
      </c>
      <c r="F134" s="586" t="s">
        <v>165</v>
      </c>
    </row>
    <row r="135" spans="4:6" x14ac:dyDescent="0.15">
      <c r="E135" s="586" t="s">
        <v>166</v>
      </c>
      <c r="F135" s="586" t="s">
        <v>167</v>
      </c>
    </row>
    <row r="136" spans="4:6" x14ac:dyDescent="0.15">
      <c r="E136" s="586" t="s">
        <v>168</v>
      </c>
      <c r="F136" s="586" t="s">
        <v>169</v>
      </c>
    </row>
    <row r="137" spans="4:6" x14ac:dyDescent="0.15">
      <c r="E137" s="586" t="s">
        <v>170</v>
      </c>
      <c r="F137" t="s">
        <v>171</v>
      </c>
    </row>
    <row r="138" spans="4:6" x14ac:dyDescent="0.15">
      <c r="D138" s="586" t="s">
        <v>172</v>
      </c>
    </row>
    <row r="139" spans="4:6" x14ac:dyDescent="0.15">
      <c r="E139" s="586" t="s">
        <v>119</v>
      </c>
      <c r="F139" t="s">
        <v>173</v>
      </c>
    </row>
    <row r="140" spans="4:6" x14ac:dyDescent="0.15">
      <c r="E140" s="586" t="s">
        <v>174</v>
      </c>
      <c r="F140" t="s">
        <v>175</v>
      </c>
    </row>
    <row r="141" spans="4:6" x14ac:dyDescent="0.15">
      <c r="E141" s="586" t="s">
        <v>128</v>
      </c>
      <c r="F141" t="s">
        <v>176</v>
      </c>
    </row>
    <row r="142" spans="4:6" x14ac:dyDescent="0.15">
      <c r="E142" s="586" t="s">
        <v>177</v>
      </c>
      <c r="F142" t="s">
        <v>178</v>
      </c>
    </row>
    <row r="143" spans="4:6" x14ac:dyDescent="0.15">
      <c r="E143" s="586" t="s">
        <v>130</v>
      </c>
      <c r="F143" t="s">
        <v>179</v>
      </c>
    </row>
    <row r="145" spans="3:3" x14ac:dyDescent="0.15">
      <c r="C145" s="41" t="s">
        <v>180</v>
      </c>
    </row>
  </sheetData>
  <phoneticPr fontId="1" type="noConversion"/>
  <pageMargins left="0.75" right="0.75" top="1" bottom="1"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Q47"/>
  <sheetViews>
    <sheetView showGridLines="0" topLeftCell="A10" zoomScaleNormal="100" workbookViewId="0">
      <selection activeCell="V34" sqref="V34"/>
    </sheetView>
  </sheetViews>
  <sheetFormatPr baseColWidth="10" defaultColWidth="9.1640625" defaultRowHeight="13" x14ac:dyDescent="0.15"/>
  <cols>
    <col min="1" max="1" width="9.1640625" style="454"/>
    <col min="2" max="2" width="3" style="454" customWidth="1"/>
    <col min="3" max="4" width="9.1640625" style="454"/>
    <col min="5" max="5" width="10.33203125" style="454" customWidth="1"/>
    <col min="6" max="6" width="9.1640625" style="454"/>
    <col min="7" max="7" width="6" style="454" customWidth="1"/>
    <col min="8" max="8" width="13.33203125" style="454" customWidth="1"/>
    <col min="9" max="9" width="12.1640625" style="454" customWidth="1"/>
    <col min="10" max="10" width="12.5" style="454" customWidth="1"/>
    <col min="11" max="11" width="17.5" style="454" customWidth="1"/>
    <col min="12" max="12" width="11.1640625" style="454" customWidth="1"/>
    <col min="13" max="13" width="5.5" style="454" customWidth="1"/>
    <col min="14" max="17" width="9.1640625" style="454"/>
    <col min="18" max="18" width="3.33203125" style="454" customWidth="1"/>
    <col min="19" max="16384" width="9.1640625" style="454"/>
  </cols>
  <sheetData>
    <row r="2" spans="3:17" ht="24.75" customHeight="1" x14ac:dyDescent="0.15">
      <c r="G2" s="455" t="s">
        <v>181</v>
      </c>
    </row>
    <row r="5" spans="3:17" ht="23" x14ac:dyDescent="0.15">
      <c r="G5" s="456" t="s">
        <v>182</v>
      </c>
      <c r="H5" s="443"/>
      <c r="I5" s="444"/>
      <c r="J5" s="444"/>
      <c r="K5" s="444"/>
      <c r="L5" s="445"/>
      <c r="N5" s="455" t="s">
        <v>183</v>
      </c>
      <c r="O5" s="446">
        <v>2017</v>
      </c>
    </row>
    <row r="7" spans="3:17" ht="16.5" customHeight="1" x14ac:dyDescent="0.15">
      <c r="G7" s="457" t="s">
        <v>184</v>
      </c>
      <c r="H7" s="447"/>
      <c r="I7" s="444"/>
      <c r="J7" s="444"/>
      <c r="K7" s="444"/>
      <c r="L7" s="445"/>
      <c r="N7" s="457" t="s">
        <v>185</v>
      </c>
      <c r="O7" s="448" t="s">
        <v>186</v>
      </c>
    </row>
    <row r="9" spans="3:17" ht="14" thickBot="1" x14ac:dyDescent="0.2"/>
    <row r="10" spans="3:17" ht="19" thickTop="1" x14ac:dyDescent="0.15">
      <c r="C10" s="458" t="s">
        <v>187</v>
      </c>
      <c r="D10" s="459"/>
      <c r="E10" s="459"/>
      <c r="F10" s="460"/>
      <c r="H10" s="461" t="s">
        <v>188</v>
      </c>
      <c r="I10" s="459"/>
      <c r="J10" s="459"/>
      <c r="K10" s="460"/>
      <c r="M10" s="462" t="s">
        <v>189</v>
      </c>
      <c r="N10" s="459"/>
      <c r="O10" s="459"/>
      <c r="P10" s="459"/>
      <c r="Q10" s="460"/>
    </row>
    <row r="11" spans="3:17" ht="6.75" customHeight="1" x14ac:dyDescent="0.15">
      <c r="C11" s="463"/>
      <c r="D11" s="464"/>
      <c r="E11" s="464"/>
      <c r="F11" s="465"/>
      <c r="H11" s="463"/>
      <c r="I11" s="464"/>
      <c r="J11" s="464"/>
      <c r="K11" s="465"/>
      <c r="M11" s="466"/>
      <c r="N11" s="464"/>
      <c r="O11" s="464"/>
      <c r="P11" s="464"/>
      <c r="Q11" s="465"/>
    </row>
    <row r="12" spans="3:17" ht="15" customHeight="1" x14ac:dyDescent="0.15">
      <c r="C12" s="467" t="s">
        <v>190</v>
      </c>
      <c r="D12" s="464"/>
      <c r="E12" s="464"/>
      <c r="F12" s="465"/>
      <c r="H12" s="467" t="s">
        <v>190</v>
      </c>
      <c r="I12" s="464"/>
      <c r="J12" s="464"/>
      <c r="K12" s="465"/>
      <c r="M12" s="468" t="s">
        <v>191</v>
      </c>
      <c r="N12" s="469"/>
      <c r="O12" s="469"/>
      <c r="P12" s="469"/>
      <c r="Q12" s="470"/>
    </row>
    <row r="13" spans="3:17" x14ac:dyDescent="0.15">
      <c r="C13" s="471" t="s">
        <v>192</v>
      </c>
      <c r="D13" s="244"/>
      <c r="E13" s="245"/>
      <c r="F13" s="472"/>
      <c r="H13" s="691" t="s">
        <v>193</v>
      </c>
      <c r="I13" s="692"/>
      <c r="J13" s="693"/>
      <c r="K13" s="474" t="s">
        <v>194</v>
      </c>
      <c r="M13" s="475"/>
      <c r="N13" s="16" t="s">
        <v>195</v>
      </c>
      <c r="O13" s="469"/>
      <c r="P13" s="469"/>
      <c r="Q13" s="470"/>
    </row>
    <row r="14" spans="3:17" x14ac:dyDescent="0.15">
      <c r="C14" s="476">
        <v>0</v>
      </c>
      <c r="D14" s="256" t="s">
        <v>196</v>
      </c>
      <c r="E14" s="256"/>
      <c r="F14" s="477"/>
      <c r="H14" s="585"/>
      <c r="I14" s="42"/>
      <c r="J14" s="42"/>
      <c r="K14" s="32"/>
      <c r="M14" s="475"/>
      <c r="N14" s="16" t="s">
        <v>197</v>
      </c>
      <c r="O14" s="469"/>
      <c r="P14" s="469"/>
      <c r="Q14" s="470"/>
    </row>
    <row r="15" spans="3:17" x14ac:dyDescent="0.15">
      <c r="C15" s="449"/>
      <c r="D15" s="269" t="s">
        <v>198</v>
      </c>
      <c r="E15" s="269"/>
      <c r="F15" s="478"/>
      <c r="H15" s="466"/>
      <c r="I15" s="479"/>
      <c r="J15" s="479"/>
      <c r="K15" s="465"/>
      <c r="M15" s="475"/>
      <c r="N15" s="16" t="s">
        <v>199</v>
      </c>
      <c r="O15" s="469"/>
      <c r="P15" s="469"/>
      <c r="Q15" s="470"/>
    </row>
    <row r="16" spans="3:17" ht="17.25" customHeight="1" x14ac:dyDescent="0.15">
      <c r="C16" s="467" t="s">
        <v>200</v>
      </c>
      <c r="D16" s="464"/>
      <c r="E16" s="464"/>
      <c r="F16" s="465"/>
      <c r="H16" s="467" t="s">
        <v>200</v>
      </c>
      <c r="I16" s="479"/>
      <c r="J16" s="479"/>
      <c r="K16" s="465"/>
      <c r="M16" s="475"/>
      <c r="N16" s="16" t="s">
        <v>201</v>
      </c>
      <c r="O16" s="469"/>
      <c r="P16" s="469"/>
      <c r="Q16" s="470"/>
    </row>
    <row r="17" spans="2:17" x14ac:dyDescent="0.15">
      <c r="C17" s="471" t="s">
        <v>192</v>
      </c>
      <c r="D17" s="244"/>
      <c r="E17" s="245"/>
      <c r="F17" s="481" t="s">
        <v>202</v>
      </c>
      <c r="H17" s="473" t="s">
        <v>193</v>
      </c>
      <c r="I17" s="692"/>
      <c r="J17" s="693"/>
      <c r="K17" s="474" t="s">
        <v>194</v>
      </c>
      <c r="M17" s="475"/>
      <c r="N17" s="16" t="s">
        <v>203</v>
      </c>
      <c r="O17" s="469"/>
      <c r="P17" s="469"/>
      <c r="Q17" s="470"/>
    </row>
    <row r="18" spans="2:17" x14ac:dyDescent="0.15">
      <c r="C18" s="450"/>
      <c r="D18" s="256"/>
      <c r="E18" s="256"/>
      <c r="F18" s="451"/>
      <c r="H18" s="31"/>
      <c r="I18" s="42"/>
      <c r="J18" s="42"/>
      <c r="K18" s="32"/>
      <c r="M18" s="475"/>
      <c r="N18" s="16" t="s">
        <v>204</v>
      </c>
      <c r="O18" s="469"/>
      <c r="P18" s="469"/>
      <c r="Q18" s="470"/>
    </row>
    <row r="19" spans="2:17" ht="18" customHeight="1" x14ac:dyDescent="0.15">
      <c r="C19" s="467" t="s">
        <v>205</v>
      </c>
      <c r="D19" s="464"/>
      <c r="E19" s="464"/>
      <c r="F19" s="465"/>
      <c r="H19" s="467" t="s">
        <v>205</v>
      </c>
      <c r="I19" s="479"/>
      <c r="J19" s="479"/>
      <c r="K19" s="465"/>
      <c r="M19" s="475"/>
      <c r="N19" s="13" t="s">
        <v>206</v>
      </c>
      <c r="O19" s="469"/>
      <c r="P19" s="469"/>
      <c r="Q19" s="470"/>
    </row>
    <row r="20" spans="2:17" x14ac:dyDescent="0.15">
      <c r="C20" s="471" t="s">
        <v>192</v>
      </c>
      <c r="D20" s="244"/>
      <c r="E20" s="245"/>
      <c r="F20" s="472"/>
      <c r="H20" s="473" t="s">
        <v>193</v>
      </c>
      <c r="I20" s="692"/>
      <c r="J20" s="693"/>
      <c r="K20" s="474" t="s">
        <v>194</v>
      </c>
      <c r="M20" s="475"/>
      <c r="N20" s="13" t="s">
        <v>207</v>
      </c>
      <c r="O20" s="469"/>
      <c r="P20" s="469"/>
      <c r="Q20" s="470"/>
    </row>
    <row r="21" spans="2:17" x14ac:dyDescent="0.15">
      <c r="C21" s="450"/>
      <c r="D21" s="256"/>
      <c r="E21" s="256"/>
      <c r="F21" s="480"/>
      <c r="H21" s="31"/>
      <c r="I21" s="42"/>
      <c r="J21" s="42"/>
      <c r="K21" s="584"/>
      <c r="M21" s="475"/>
      <c r="N21" s="469"/>
      <c r="O21" s="469"/>
      <c r="P21" s="469"/>
      <c r="Q21" s="470"/>
    </row>
    <row r="22" spans="2:17" ht="18.75" customHeight="1" x14ac:dyDescent="0.15">
      <c r="C22" s="467" t="s">
        <v>208</v>
      </c>
      <c r="D22" s="464"/>
      <c r="E22" s="464"/>
      <c r="F22" s="465"/>
      <c r="H22" s="466"/>
      <c r="I22" s="479"/>
      <c r="J22" s="479"/>
      <c r="K22" s="465"/>
      <c r="M22" s="468" t="s">
        <v>209</v>
      </c>
      <c r="N22" s="469"/>
      <c r="O22" s="469"/>
      <c r="P22" s="469"/>
      <c r="Q22" s="470"/>
    </row>
    <row r="23" spans="2:17" ht="14" x14ac:dyDescent="0.15">
      <c r="C23" s="471" t="s">
        <v>192</v>
      </c>
      <c r="D23" s="244"/>
      <c r="E23" s="245"/>
      <c r="F23" s="481" t="s">
        <v>210</v>
      </c>
      <c r="H23" s="467" t="s">
        <v>208</v>
      </c>
      <c r="I23" s="479"/>
      <c r="J23" s="479"/>
      <c r="K23" s="465"/>
      <c r="M23" s="475"/>
      <c r="N23" s="16" t="s">
        <v>19</v>
      </c>
      <c r="O23" s="469"/>
      <c r="P23" s="469"/>
      <c r="Q23" s="470"/>
    </row>
    <row r="24" spans="2:17" x14ac:dyDescent="0.15">
      <c r="C24" s="450"/>
      <c r="D24" s="256" t="s">
        <v>25</v>
      </c>
      <c r="E24" s="256"/>
      <c r="F24" s="451"/>
      <c r="H24" s="473" t="s">
        <v>193</v>
      </c>
      <c r="I24" s="692"/>
      <c r="J24" s="693"/>
      <c r="K24" s="474" t="s">
        <v>194</v>
      </c>
      <c r="M24" s="475"/>
      <c r="N24" s="16" t="s">
        <v>21</v>
      </c>
      <c r="O24" s="469"/>
      <c r="P24" s="469"/>
      <c r="Q24" s="470"/>
    </row>
    <row r="25" spans="2:17" x14ac:dyDescent="0.15">
      <c r="C25" s="450"/>
      <c r="D25" s="256" t="s">
        <v>27</v>
      </c>
      <c r="E25" s="256"/>
      <c r="F25" s="451"/>
      <c r="H25" s="31"/>
      <c r="I25" s="42"/>
      <c r="J25" s="42"/>
      <c r="K25" s="32"/>
      <c r="M25" s="475"/>
      <c r="N25" s="16" t="s">
        <v>23</v>
      </c>
      <c r="O25" s="469"/>
      <c r="P25" s="469"/>
      <c r="Q25" s="470"/>
    </row>
    <row r="26" spans="2:17" ht="14" thickBot="1" x14ac:dyDescent="0.2">
      <c r="C26" s="452"/>
      <c r="D26" s="482" t="s">
        <v>29</v>
      </c>
      <c r="E26" s="482"/>
      <c r="F26" s="453"/>
      <c r="H26" s="483"/>
      <c r="I26" s="484"/>
      <c r="J26" s="484"/>
      <c r="K26" s="485"/>
      <c r="M26" s="475"/>
      <c r="N26" s="16" t="s">
        <v>211</v>
      </c>
      <c r="O26" s="469"/>
      <c r="P26" s="469"/>
      <c r="Q26" s="470"/>
    </row>
    <row r="27" spans="2:17" ht="12.75" customHeight="1" thickTop="1" x14ac:dyDescent="0.15">
      <c r="M27" s="475"/>
      <c r="N27" s="13" t="s">
        <v>212</v>
      </c>
      <c r="O27" s="469"/>
      <c r="P27" s="469"/>
      <c r="Q27" s="470"/>
    </row>
    <row r="28" spans="2:17" ht="12.75" customHeight="1" thickBot="1" x14ac:dyDescent="0.2">
      <c r="M28" s="475"/>
      <c r="N28" s="16" t="s">
        <v>204</v>
      </c>
      <c r="O28" s="469"/>
      <c r="P28" s="469"/>
      <c r="Q28" s="470"/>
    </row>
    <row r="29" spans="2:17" ht="12.75" customHeight="1" thickTop="1" x14ac:dyDescent="0.15">
      <c r="B29" s="464"/>
      <c r="C29" s="458" t="s">
        <v>213</v>
      </c>
      <c r="D29" s="459"/>
      <c r="E29" s="459"/>
      <c r="F29" s="459"/>
      <c r="G29" s="459"/>
      <c r="H29" s="459"/>
      <c r="I29" s="460"/>
      <c r="J29" s="464"/>
      <c r="M29" s="486"/>
      <c r="N29" s="13" t="s">
        <v>214</v>
      </c>
      <c r="O29" s="487"/>
      <c r="P29" s="487"/>
      <c r="Q29" s="470"/>
    </row>
    <row r="30" spans="2:17" ht="12.75" customHeight="1" x14ac:dyDescent="0.15">
      <c r="B30" s="464"/>
      <c r="C30" s="466"/>
      <c r="D30" s="464"/>
      <c r="E30" s="464"/>
      <c r="F30" s="464"/>
      <c r="G30" s="464"/>
      <c r="H30" s="464"/>
      <c r="I30" s="465"/>
      <c r="J30" s="464"/>
      <c r="M30" s="486"/>
      <c r="N30" s="13" t="s">
        <v>215</v>
      </c>
      <c r="O30" s="487"/>
      <c r="P30" s="487"/>
      <c r="Q30" s="470"/>
    </row>
    <row r="31" spans="2:17" ht="12.75" customHeight="1" x14ac:dyDescent="0.15">
      <c r="B31" s="464"/>
      <c r="C31" s="717" t="s">
        <v>216</v>
      </c>
      <c r="D31" s="718"/>
      <c r="E31" s="718"/>
      <c r="F31" s="718"/>
      <c r="G31" s="718"/>
      <c r="H31" s="718"/>
      <c r="I31" s="719"/>
      <c r="J31" s="464"/>
      <c r="M31" s="486"/>
      <c r="N31" s="13" t="s">
        <v>217</v>
      </c>
      <c r="O31" s="487"/>
      <c r="P31" s="487"/>
      <c r="Q31" s="470"/>
    </row>
    <row r="32" spans="2:17" ht="12.75" customHeight="1" x14ac:dyDescent="0.15">
      <c r="B32" s="464"/>
      <c r="C32" s="488"/>
      <c r="D32" s="489"/>
      <c r="E32" s="490"/>
      <c r="F32" s="489"/>
      <c r="G32" s="490"/>
      <c r="H32" s="489"/>
      <c r="I32" s="491"/>
      <c r="J32" s="464"/>
      <c r="M32" s="486"/>
      <c r="N32" s="13" t="s">
        <v>207</v>
      </c>
      <c r="O32" s="487"/>
      <c r="P32" s="487"/>
      <c r="Q32" s="470"/>
    </row>
    <row r="33" spans="2:17" ht="12.75" customHeight="1" x14ac:dyDescent="0.15">
      <c r="B33" s="464"/>
      <c r="C33" s="720" t="s">
        <v>218</v>
      </c>
      <c r="D33" s="721"/>
      <c r="E33" s="721"/>
      <c r="F33" s="721"/>
      <c r="G33" s="721"/>
      <c r="H33" s="721"/>
      <c r="I33" s="722"/>
      <c r="J33" s="464"/>
      <c r="M33" s="486"/>
      <c r="N33" s="469"/>
      <c r="O33" s="487"/>
      <c r="P33" s="487"/>
      <c r="Q33" s="470"/>
    </row>
    <row r="34" spans="2:17" ht="18.75" customHeight="1" x14ac:dyDescent="0.15">
      <c r="B34" s="464"/>
      <c r="C34" s="488"/>
      <c r="D34" s="489"/>
      <c r="E34" s="490"/>
      <c r="F34" s="489"/>
      <c r="G34" s="490"/>
      <c r="H34" s="489"/>
      <c r="I34" s="491"/>
      <c r="J34" s="464"/>
      <c r="M34" s="468" t="s">
        <v>219</v>
      </c>
      <c r="N34" s="487"/>
      <c r="O34" s="487"/>
      <c r="P34" s="487"/>
      <c r="Q34" s="470"/>
    </row>
    <row r="35" spans="2:17" ht="12.75" customHeight="1" x14ac:dyDescent="0.15">
      <c r="B35" s="464"/>
      <c r="C35" s="723" t="s">
        <v>220</v>
      </c>
      <c r="D35" s="724"/>
      <c r="E35" s="724"/>
      <c r="F35" s="724"/>
      <c r="G35" s="724"/>
      <c r="H35" s="724"/>
      <c r="I35" s="725"/>
      <c r="J35" s="464"/>
      <c r="M35" s="486"/>
      <c r="N35" s="13" t="s">
        <v>221</v>
      </c>
      <c r="O35" s="487"/>
      <c r="P35" s="487"/>
      <c r="Q35" s="470"/>
    </row>
    <row r="36" spans="2:17" ht="12.75" customHeight="1" x14ac:dyDescent="0.15">
      <c r="B36" s="464"/>
      <c r="C36" s="488"/>
      <c r="D36" s="489"/>
      <c r="E36" s="490"/>
      <c r="F36" s="489"/>
      <c r="G36" s="490"/>
      <c r="H36" s="489"/>
      <c r="I36" s="491"/>
      <c r="J36" s="464"/>
      <c r="M36" s="486"/>
      <c r="N36" s="13" t="s">
        <v>219</v>
      </c>
      <c r="O36" s="487"/>
      <c r="P36" s="487"/>
      <c r="Q36" s="470"/>
    </row>
    <row r="37" spans="2:17" ht="12.75" customHeight="1" x14ac:dyDescent="0.15">
      <c r="B37" s="464"/>
      <c r="C37" s="729" t="s">
        <v>222</v>
      </c>
      <c r="D37" s="730"/>
      <c r="E37" s="730"/>
      <c r="F37" s="730"/>
      <c r="G37" s="730"/>
      <c r="H37" s="730"/>
      <c r="I37" s="731"/>
      <c r="J37" s="464"/>
      <c r="M37" s="486"/>
      <c r="N37" s="13" t="s">
        <v>223</v>
      </c>
      <c r="O37" s="487"/>
      <c r="P37" s="487"/>
      <c r="Q37" s="470"/>
    </row>
    <row r="38" spans="2:17" ht="12.75" customHeight="1" x14ac:dyDescent="0.15">
      <c r="B38" s="464"/>
      <c r="C38" s="495"/>
      <c r="D38" s="490"/>
      <c r="E38" s="490"/>
      <c r="F38" s="490"/>
      <c r="G38" s="490"/>
      <c r="H38" s="490"/>
      <c r="I38" s="491"/>
      <c r="J38" s="464"/>
      <c r="M38" s="486"/>
      <c r="N38" s="469"/>
      <c r="O38" s="487"/>
      <c r="P38" s="487"/>
      <c r="Q38" s="470"/>
    </row>
    <row r="39" spans="2:17" ht="12.75" customHeight="1" thickBot="1" x14ac:dyDescent="0.2">
      <c r="B39" s="464"/>
      <c r="C39" s="726" t="s">
        <v>224</v>
      </c>
      <c r="D39" s="727"/>
      <c r="E39" s="727"/>
      <c r="F39" s="727"/>
      <c r="G39" s="727"/>
      <c r="H39" s="727"/>
      <c r="I39" s="728"/>
      <c r="J39" s="464"/>
      <c r="M39" s="492"/>
      <c r="N39" s="690"/>
      <c r="O39" s="493"/>
      <c r="P39" s="493"/>
      <c r="Q39" s="494"/>
    </row>
    <row r="40" spans="2:17" ht="12.75" customHeight="1" thickTop="1" thickBot="1" x14ac:dyDescent="0.2">
      <c r="B40" s="464"/>
      <c r="C40" s="483"/>
      <c r="D40" s="484"/>
      <c r="E40" s="484"/>
      <c r="F40" s="484"/>
      <c r="G40" s="484"/>
      <c r="H40" s="484"/>
      <c r="I40" s="485"/>
      <c r="J40" s="464"/>
    </row>
    <row r="41" spans="2:17" ht="12.75" customHeight="1" thickTop="1" x14ac:dyDescent="0.15"/>
    <row r="42" spans="2:17" ht="12.75" customHeight="1" x14ac:dyDescent="0.15"/>
    <row r="43" spans="2:17" ht="12.75" customHeight="1" x14ac:dyDescent="0.15">
      <c r="C43" s="464"/>
      <c r="D43" s="464"/>
      <c r="E43" s="464"/>
      <c r="F43" s="464"/>
      <c r="G43" s="464"/>
      <c r="H43" s="464"/>
      <c r="I43" s="464"/>
    </row>
    <row r="44" spans="2:17" ht="12.75" customHeight="1" x14ac:dyDescent="0.15"/>
    <row r="45" spans="2:17" ht="12.75" customHeight="1" x14ac:dyDescent="0.15"/>
    <row r="46" spans="2:17" ht="12.75" customHeight="1" x14ac:dyDescent="0.15"/>
    <row r="47" spans="2:17" ht="12.75" customHeight="1" x14ac:dyDescent="0.15"/>
  </sheetData>
  <mergeCells count="5">
    <mergeCell ref="C31:I31"/>
    <mergeCell ref="C33:I33"/>
    <mergeCell ref="C35:I35"/>
    <mergeCell ref="C39:I39"/>
    <mergeCell ref="C37:I37"/>
  </mergeCells>
  <phoneticPr fontId="1" type="noConversion"/>
  <hyperlinks>
    <hyperlink ref="N13" location="'Électricité'!R1C1" display="Electricity consumption values" xr:uid="{00000000-0004-0000-0100-000000000000}"/>
    <hyperlink ref="N14" location="'Gaz naturel'!R1C1" display="Natural Gas consumption values" xr:uid="{00000000-0004-0000-0100-000001000000}"/>
    <hyperlink ref="N15" location="'GPL'!R1C1" display="LPG consumption values" xr:uid="{00000000-0004-0000-0100-000002000000}"/>
    <hyperlink ref="N16" location="'Pétrole'!R1C1" display="Oil consumption values" xr:uid="{00000000-0004-0000-0100-000003000000}"/>
    <hyperlink ref="N17" location="'ICP'!R1C1" display="Production values" xr:uid="{00000000-0004-0000-0100-000004000000}"/>
    <hyperlink ref="N18" location="'Cartographie'!R1C1" display="Mapping" xr:uid="{00000000-0004-0000-0100-000005000000}"/>
    <hyperlink ref="N23" location="'(Électricité)'!R1C1" display="Electricity" xr:uid="{00000000-0004-0000-0100-000006000000}"/>
    <hyperlink ref="N24" location="'(Gaz naturel)'!R1C1" display="Natural Gas" xr:uid="{00000000-0004-0000-0100-000007000000}"/>
    <hyperlink ref="N25" location="'(GPL)'!R1C1" display="LPG" xr:uid="{00000000-0004-0000-0100-000008000000}"/>
    <hyperlink ref="N26" location="'(Pétrole)'!R1C1" display="Oil" xr:uid="{00000000-0004-0000-0100-000009000000}"/>
    <hyperlink ref="N27" location="'ICP'!R1C1" display="KPI" xr:uid="{00000000-0004-0000-0100-00000A000000}"/>
    <hyperlink ref="N28" location="'(Cartographie)'!R1C1" display="Mapping" xr:uid="{00000000-0004-0000-0100-00000B000000}"/>
    <hyperlink ref="N29" location="'(Somme)'!R1C1" display="Sum" xr:uid="{00000000-0004-0000-0100-00000C000000}"/>
    <hyperlink ref="N30" location="'(Sum_Pies)'!R1C1" display="Pie charts" xr:uid="{00000000-0004-0000-0100-00000D000000}"/>
    <hyperlink ref="N19" location="'Annuel'!R1C1" display="Annual data" xr:uid="{00000000-0004-0000-0100-00000E000000}"/>
    <hyperlink ref="N31" location="'(annuelle)'!R1C1" display="Annual" xr:uid="{00000000-0004-0000-0100-00000F000000}"/>
    <hyperlink ref="N20" location="'Détails'!R1C1" display="Details" xr:uid="{00000000-0004-0000-0100-000010000000}"/>
    <hyperlink ref="N32" location="'(Détails)'!R1C1" display="Details" xr:uid="{00000000-0004-0000-0100-000011000000}"/>
    <hyperlink ref="N35" location="'Instruction calculateur GES'!R1C1" display="Instruction GHG calculator" xr:uid="{00000000-0004-0000-0100-000012000000}"/>
    <hyperlink ref="N36" location="'Calculateur GES'!R1C1" display="GHG Calculator" xr:uid="{00000000-0004-0000-0100-000013000000}"/>
    <hyperlink ref="N37" location="'CO2 de l''électricité'!R1C1" display="CO2 from electricity" xr:uid="{00000000-0004-0000-0100-000014000000}"/>
  </hyperlinks>
  <printOptions horizontalCentered="1"/>
  <pageMargins left="0.24" right="0.15" top="0.41" bottom="0.25" header="0" footer="0"/>
  <pageSetup paperSize="9" scale="92"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dimension ref="A1:DR27"/>
  <sheetViews>
    <sheetView showGridLines="0" zoomScaleNormal="100" workbookViewId="0">
      <selection activeCell="B24" sqref="B24:F24"/>
    </sheetView>
  </sheetViews>
  <sheetFormatPr baseColWidth="10" defaultColWidth="9.1640625" defaultRowHeight="13" x14ac:dyDescent="0.15"/>
  <cols>
    <col min="1" max="1" width="2.5" style="232" customWidth="1"/>
    <col min="2" max="2" width="4.6640625" style="165" customWidth="1"/>
    <col min="3" max="3" width="8.5" style="165" customWidth="1"/>
    <col min="4" max="4" width="8" style="165" customWidth="1"/>
    <col min="5" max="5" width="8.5" style="165" customWidth="1"/>
    <col min="6" max="6" width="9.5" style="165" customWidth="1"/>
    <col min="7" max="7" width="8.5" style="165" customWidth="1"/>
    <col min="8" max="8" width="9.33203125" style="165" customWidth="1"/>
    <col min="9" max="9" width="9.1640625" style="165"/>
    <col min="10" max="10" width="6.83203125" style="164" customWidth="1"/>
    <col min="11" max="11" width="7.33203125" style="164" customWidth="1"/>
    <col min="12" max="12" width="8" style="164" customWidth="1"/>
    <col min="13" max="13" width="8.1640625" style="164" customWidth="1"/>
    <col min="14" max="14" width="8" style="164" customWidth="1"/>
    <col min="15" max="15" width="7.5" style="164" customWidth="1"/>
    <col min="16" max="16" width="9.5" style="164" customWidth="1"/>
    <col min="17" max="17" width="9" style="164" customWidth="1"/>
    <col min="18" max="18" width="7.5" style="164" bestFit="1" customWidth="1"/>
    <col min="19" max="19" width="8.5" style="164" customWidth="1"/>
    <col min="20" max="21" width="10" style="164" customWidth="1"/>
    <col min="22" max="22" width="8.6640625" style="164" customWidth="1"/>
    <col min="23" max="24" width="9" style="164" customWidth="1"/>
    <col min="25" max="25" width="8.5" style="164" customWidth="1"/>
    <col min="26" max="26" width="9.1640625" style="164"/>
    <col min="27" max="27" width="7.33203125" style="164" customWidth="1"/>
    <col min="28" max="28" width="8.1640625" style="164" customWidth="1"/>
    <col min="29" max="29" width="8.5" style="164" customWidth="1"/>
    <col min="30" max="30" width="9.1640625" style="164"/>
    <col min="31" max="31" width="8" style="164" customWidth="1"/>
    <col min="32" max="32" width="7.6640625" style="164" customWidth="1"/>
    <col min="33" max="33" width="8.5" style="164" customWidth="1"/>
    <col min="34" max="34" width="8.6640625" style="164" customWidth="1"/>
    <col min="35" max="35" width="3.5" style="170" customWidth="1"/>
    <col min="36" max="37" width="9.1640625" style="171"/>
    <col min="38" max="42" width="8.5" style="170" customWidth="1"/>
    <col min="43" max="43" width="8.5" style="171" customWidth="1"/>
    <col min="44" max="45" width="9.1640625" style="171"/>
    <col min="46" max="46" width="9.1640625" style="397"/>
    <col min="47" max="47" width="9.1640625" style="398"/>
    <col min="48" max="48" width="9.1640625" style="397"/>
    <col min="49" max="50" width="9.1640625" style="170"/>
    <col min="51" max="58" width="9.1640625" style="164"/>
    <col min="59" max="59" width="10.5" style="164" customWidth="1"/>
    <col min="60" max="66" width="9.1640625" style="164"/>
    <col min="67" max="67" width="9.5" style="164" customWidth="1"/>
    <col min="68" max="68" width="9.5" style="326" customWidth="1"/>
    <col min="69" max="69" width="9.1640625" style="326"/>
    <col min="70" max="70" width="11.33203125" style="326" customWidth="1"/>
    <col min="71" max="71" width="11.5" style="326" customWidth="1"/>
    <col min="72" max="72" width="10.1640625" style="326" customWidth="1"/>
    <col min="73" max="86" width="9.1640625" style="326"/>
    <col min="87" max="89" width="7.5" style="326" customWidth="1"/>
    <col min="90" max="90" width="15.5" style="326" customWidth="1"/>
    <col min="91" max="116" width="6.5" style="326" customWidth="1"/>
    <col min="117" max="122" width="9.1640625" style="326"/>
    <col min="123" max="16384" width="9.1640625" style="164"/>
  </cols>
  <sheetData>
    <row r="1" spans="1:122" ht="20.25" customHeight="1" x14ac:dyDescent="0.15">
      <c r="B1" s="164"/>
      <c r="C1" s="164"/>
      <c r="D1" s="164"/>
      <c r="E1" s="176"/>
      <c r="F1" s="83"/>
      <c r="G1" s="233"/>
      <c r="H1" s="164"/>
      <c r="I1" s="164"/>
      <c r="K1" s="234"/>
      <c r="Y1" s="170"/>
      <c r="Z1" s="170"/>
      <c r="AA1" s="170"/>
      <c r="AB1" s="170"/>
      <c r="AC1" s="171"/>
      <c r="AD1" s="171"/>
      <c r="AE1" s="171"/>
      <c r="AF1" s="171"/>
      <c r="AG1" s="171"/>
      <c r="AH1" s="172"/>
      <c r="AI1" s="172"/>
      <c r="AJ1" s="172"/>
      <c r="AK1" s="172"/>
      <c r="AL1" s="172"/>
      <c r="AM1" s="172"/>
      <c r="AN1" s="172"/>
      <c r="AO1" s="172"/>
      <c r="AP1" s="172"/>
      <c r="AQ1" s="172"/>
      <c r="AT1" s="164"/>
      <c r="AU1" s="164"/>
      <c r="AV1" s="164"/>
      <c r="AW1" s="164"/>
      <c r="AX1" s="164"/>
    </row>
    <row r="2" spans="1:122" s="81" customFormat="1" ht="14.25" customHeight="1" x14ac:dyDescent="0.15">
      <c r="A2" s="142"/>
      <c r="B2" s="235"/>
      <c r="C2" s="236"/>
      <c r="D2" s="236" t="s">
        <v>183</v>
      </c>
      <c r="E2" s="237">
        <f>ICP!C3</f>
        <v>2017</v>
      </c>
      <c r="F2" s="238"/>
      <c r="G2" s="238"/>
      <c r="H2" s="239" t="s">
        <v>193</v>
      </c>
      <c r="I2" s="240">
        <f>'Démarrrage '!H14</f>
        <v>0</v>
      </c>
      <c r="J2" s="328"/>
      <c r="K2" s="95"/>
      <c r="L2" s="93"/>
      <c r="M2" s="93"/>
      <c r="N2" s="93"/>
      <c r="O2" s="93"/>
      <c r="P2" s="93"/>
      <c r="Q2" s="93"/>
      <c r="R2" s="93"/>
      <c r="S2" s="93"/>
      <c r="T2" s="93"/>
      <c r="U2" s="93"/>
      <c r="V2" s="93"/>
      <c r="W2" s="93"/>
      <c r="X2" s="93"/>
      <c r="Y2" s="93"/>
      <c r="Z2" s="93"/>
      <c r="AA2" s="93"/>
      <c r="AB2" s="93"/>
      <c r="AC2" s="93"/>
      <c r="AD2" s="93"/>
      <c r="AE2" s="93"/>
      <c r="AF2" s="93"/>
      <c r="AG2" s="93"/>
      <c r="AH2" s="93"/>
      <c r="AI2" s="82"/>
      <c r="AJ2" s="87"/>
      <c r="AK2" s="87"/>
      <c r="AL2" s="82"/>
      <c r="AM2" s="82"/>
      <c r="AN2" s="82"/>
      <c r="AO2" s="82"/>
      <c r="AP2" s="82"/>
      <c r="AQ2" s="87"/>
      <c r="AR2" s="87"/>
      <c r="AS2" s="87"/>
      <c r="AT2" s="159"/>
      <c r="AU2" s="160"/>
      <c r="AV2" s="159"/>
      <c r="AW2" s="82"/>
      <c r="AX2" s="82"/>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row>
    <row r="3" spans="1:122" s="81" customFormat="1" ht="14.25" customHeight="1" x14ac:dyDescent="0.15">
      <c r="A3" s="142"/>
      <c r="B3" s="248"/>
      <c r="C3" s="258"/>
      <c r="D3" s="258" t="s">
        <v>225</v>
      </c>
      <c r="E3" s="400"/>
      <c r="F3" s="250"/>
      <c r="G3" s="250"/>
      <c r="H3" s="251"/>
      <c r="I3" s="252"/>
      <c r="J3" s="331"/>
      <c r="K3" s="93"/>
      <c r="L3" s="243" t="s">
        <v>226</v>
      </c>
      <c r="M3" s="244" t="s">
        <v>227</v>
      </c>
      <c r="N3" s="245"/>
      <c r="O3" s="401"/>
      <c r="P3" s="401"/>
      <c r="Q3" s="246"/>
      <c r="R3" s="93"/>
      <c r="S3" s="93"/>
      <c r="T3" s="93"/>
      <c r="U3" s="93"/>
      <c r="V3" s="93"/>
      <c r="W3" s="93"/>
      <c r="X3" s="93"/>
      <c r="Y3" s="93"/>
      <c r="Z3" s="93"/>
      <c r="AA3" s="93"/>
      <c r="AB3" s="93"/>
      <c r="AC3" s="93"/>
      <c r="AD3" s="93"/>
      <c r="AE3" s="93"/>
      <c r="AF3" s="93"/>
      <c r="AG3" s="93"/>
      <c r="AH3" s="93"/>
      <c r="AI3" s="82"/>
      <c r="AJ3" s="87"/>
      <c r="AK3" s="87"/>
      <c r="AL3" s="82"/>
      <c r="AM3" s="82"/>
      <c r="AN3" s="82"/>
      <c r="AO3" s="82"/>
      <c r="AP3" s="82"/>
      <c r="AQ3" s="87"/>
      <c r="AR3" s="87"/>
      <c r="AS3" s="87"/>
      <c r="AT3" s="159"/>
      <c r="AU3" s="160"/>
      <c r="AV3" s="159"/>
      <c r="AW3" s="82"/>
      <c r="AX3" s="82"/>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row>
    <row r="4" spans="1:122" s="81" customFormat="1" ht="14.25" customHeight="1" x14ac:dyDescent="0.15">
      <c r="A4" s="142"/>
      <c r="B4" s="248"/>
      <c r="C4" s="258"/>
      <c r="D4" s="258" t="s">
        <v>228</v>
      </c>
      <c r="E4" s="402">
        <f>F22/(J22+L22+N22)</f>
        <v>1.625</v>
      </c>
      <c r="F4" s="260" t="str">
        <f>'Démarrrage '!$O$7&amp;"/kWh"</f>
        <v>$/kWh</v>
      </c>
      <c r="G4" s="250"/>
      <c r="H4" s="251"/>
      <c r="I4" s="252"/>
      <c r="J4" s="331"/>
      <c r="K4" s="93"/>
      <c r="L4" s="255">
        <f>'Démarrrage '!C14</f>
        <v>0</v>
      </c>
      <c r="M4" s="256" t="str">
        <f>'Démarrrage '!D14</f>
        <v>Fournisseur vert agréé</v>
      </c>
      <c r="N4" s="256"/>
      <c r="O4" s="403"/>
      <c r="P4" s="403"/>
      <c r="Q4" s="257"/>
      <c r="R4" s="93"/>
      <c r="S4" s="93"/>
      <c r="T4" s="93"/>
      <c r="U4" s="93"/>
      <c r="V4" s="93"/>
      <c r="W4" s="93"/>
      <c r="X4" s="93"/>
      <c r="Y4" s="93"/>
      <c r="Z4" s="93"/>
      <c r="AA4" s="93"/>
      <c r="AB4" s="93"/>
      <c r="AC4" s="93"/>
      <c r="AD4" s="93"/>
      <c r="AE4" s="93"/>
      <c r="AF4" s="93"/>
      <c r="AG4" s="93"/>
      <c r="AH4" s="93"/>
      <c r="AI4" s="82"/>
      <c r="AJ4" s="87"/>
      <c r="AK4" s="87"/>
      <c r="AL4" s="82"/>
      <c r="AM4" s="82"/>
      <c r="AN4" s="82"/>
      <c r="AO4" s="82"/>
      <c r="AP4" s="82"/>
      <c r="AQ4" s="87"/>
      <c r="AR4" s="87"/>
      <c r="AS4" s="87"/>
      <c r="AT4" s="159"/>
      <c r="AU4" s="160"/>
      <c r="AV4" s="159"/>
      <c r="AW4" s="82"/>
      <c r="AX4" s="82"/>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row>
    <row r="5" spans="1:122" s="81" customFormat="1" ht="14.25" customHeight="1" x14ac:dyDescent="0.15">
      <c r="A5" s="142"/>
      <c r="B5" s="261"/>
      <c r="C5" s="262"/>
      <c r="D5" s="262" t="s">
        <v>227</v>
      </c>
      <c r="E5" s="263">
        <f>CF7</f>
        <v>0</v>
      </c>
      <c r="F5" s="264" t="s">
        <v>226</v>
      </c>
      <c r="G5" s="333"/>
      <c r="H5" s="265" t="s">
        <v>194</v>
      </c>
      <c r="I5" s="266">
        <f>'Démarrrage '!K14</f>
        <v>0</v>
      </c>
      <c r="J5" s="334"/>
      <c r="K5" s="404"/>
      <c r="L5" s="255">
        <f>'Démarrrage '!C15</f>
        <v>0</v>
      </c>
      <c r="M5" s="269" t="str">
        <f>'Démarrrage '!D15</f>
        <v>Électricité - Moyenne de la production moyenne</v>
      </c>
      <c r="N5" s="269"/>
      <c r="O5" s="405"/>
      <c r="P5" s="405"/>
      <c r="Q5" s="270"/>
      <c r="R5" s="93"/>
      <c r="S5" s="93"/>
      <c r="T5" s="93"/>
      <c r="U5" s="93"/>
      <c r="V5" s="93"/>
      <c r="W5" s="93"/>
      <c r="X5" s="93"/>
      <c r="Y5" s="404"/>
      <c r="Z5" s="93"/>
      <c r="AA5" s="93"/>
      <c r="AB5" s="93"/>
      <c r="AC5" s="93"/>
      <c r="AD5" s="93"/>
      <c r="AE5" s="93"/>
      <c r="AF5" s="93"/>
      <c r="AG5" s="93"/>
      <c r="AH5" s="93"/>
      <c r="AI5" s="82"/>
      <c r="AJ5" s="87"/>
      <c r="AK5" s="87"/>
      <c r="AL5" s="82"/>
      <c r="AM5" s="82"/>
      <c r="AN5" s="82"/>
      <c r="AO5" s="82"/>
      <c r="AP5" s="82"/>
      <c r="AQ5" s="87"/>
      <c r="AR5" s="87"/>
      <c r="AS5" s="87"/>
      <c r="AT5" s="159"/>
      <c r="AU5" s="160"/>
      <c r="AV5" s="159"/>
      <c r="AW5" s="82"/>
      <c r="AX5" s="82"/>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row>
    <row r="6" spans="1:122" s="81" customFormat="1" ht="12.75" customHeight="1" x14ac:dyDescent="0.15">
      <c r="A6" s="142"/>
      <c r="B6" s="406"/>
      <c r="C6" s="146"/>
      <c r="D6" s="146"/>
      <c r="E6" s="273"/>
      <c r="F6" s="272"/>
      <c r="G6" s="146"/>
      <c r="H6" s="273"/>
      <c r="I6" s="273"/>
      <c r="J6" s="146"/>
      <c r="K6" s="274"/>
      <c r="AI6" s="82"/>
      <c r="AJ6" s="87"/>
      <c r="AK6" s="87"/>
      <c r="AL6" s="82"/>
      <c r="AM6" s="82"/>
      <c r="AN6" s="82"/>
      <c r="AO6" s="82"/>
      <c r="AP6" s="82"/>
      <c r="AQ6" s="87"/>
      <c r="AR6" s="87"/>
      <c r="AS6" s="87"/>
      <c r="AT6" s="159"/>
      <c r="AU6" s="160"/>
      <c r="AV6" s="159"/>
      <c r="AW6" s="82"/>
      <c r="AX6" s="82"/>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row>
    <row r="7" spans="1:122" s="409" customFormat="1" ht="28.5" customHeight="1" x14ac:dyDescent="0.15">
      <c r="A7" s="407"/>
      <c r="B7" s="741" t="s">
        <v>229</v>
      </c>
      <c r="C7" s="742"/>
      <c r="D7" s="742"/>
      <c r="E7" s="742"/>
      <c r="F7" s="742"/>
      <c r="G7" s="742"/>
      <c r="H7" s="742"/>
      <c r="I7" s="743"/>
      <c r="J7" s="738" t="s">
        <v>230</v>
      </c>
      <c r="K7" s="740"/>
      <c r="L7" s="738" t="s">
        <v>231</v>
      </c>
      <c r="M7" s="740"/>
      <c r="N7" s="738" t="s">
        <v>232</v>
      </c>
      <c r="O7" s="740"/>
      <c r="P7" s="738" t="s">
        <v>233</v>
      </c>
      <c r="Q7" s="739"/>
      <c r="R7" s="739"/>
      <c r="S7" s="739"/>
      <c r="T7" s="739"/>
      <c r="U7" s="740"/>
      <c r="V7" s="738" t="s">
        <v>234</v>
      </c>
      <c r="W7" s="739"/>
      <c r="X7" s="740"/>
      <c r="Y7" s="738" t="s">
        <v>235</v>
      </c>
      <c r="Z7" s="739"/>
      <c r="AA7" s="740"/>
      <c r="AB7" s="738" t="s">
        <v>236</v>
      </c>
      <c r="AC7" s="739"/>
      <c r="AD7" s="740"/>
      <c r="AE7" s="738" t="s">
        <v>232</v>
      </c>
      <c r="AF7" s="739"/>
      <c r="AG7" s="740"/>
      <c r="AH7" s="408" t="s">
        <v>237</v>
      </c>
      <c r="BP7" s="410"/>
      <c r="BQ7" s="410"/>
      <c r="BR7" s="410"/>
      <c r="BS7" s="410"/>
      <c r="BT7" s="410"/>
      <c r="BU7" s="411"/>
      <c r="BV7" s="411"/>
      <c r="BW7" s="410"/>
      <c r="BX7" s="410"/>
      <c r="BY7" s="410"/>
      <c r="BZ7" s="410"/>
      <c r="CA7" s="410"/>
      <c r="CB7" s="411"/>
      <c r="CC7" s="411"/>
      <c r="CD7" s="411"/>
      <c r="CE7" s="412">
        <f>B8</f>
        <v>2017</v>
      </c>
      <c r="CF7" s="413">
        <f>INDEX(CF10:CF21,MATCH(E3,CE10:CE21,),)</f>
        <v>0</v>
      </c>
      <c r="CG7" s="410"/>
      <c r="CH7" s="410"/>
      <c r="CI7" s="410"/>
      <c r="CJ7" s="410"/>
      <c r="CK7" s="410"/>
      <c r="CL7" s="410"/>
      <c r="CM7" s="410"/>
      <c r="CN7" s="410"/>
      <c r="CO7" s="410"/>
      <c r="CP7" s="410"/>
      <c r="CQ7" s="410"/>
      <c r="CR7" s="410"/>
      <c r="CS7" s="410"/>
      <c r="CT7" s="410"/>
      <c r="CU7" s="410"/>
      <c r="CV7" s="410"/>
      <c r="CW7" s="410"/>
      <c r="CX7" s="410"/>
      <c r="CY7" s="410"/>
      <c r="CZ7" s="410"/>
      <c r="DA7" s="410"/>
      <c r="DB7" s="410"/>
      <c r="DC7" s="410"/>
      <c r="DD7" s="410"/>
      <c r="DE7" s="410"/>
      <c r="DF7" s="410"/>
      <c r="DG7" s="410"/>
      <c r="DH7" s="410"/>
      <c r="DI7" s="410"/>
      <c r="DJ7" s="410"/>
      <c r="DK7" s="410"/>
      <c r="DL7" s="410"/>
      <c r="DM7" s="410"/>
      <c r="DN7" s="410"/>
      <c r="DO7" s="410"/>
      <c r="DP7" s="410"/>
      <c r="DQ7" s="410"/>
      <c r="DR7" s="410"/>
    </row>
    <row r="8" spans="1:122" s="194" customFormat="1" ht="60" x14ac:dyDescent="0.15">
      <c r="A8" s="142"/>
      <c r="B8" s="414">
        <f>IF(E2="","",E2)</f>
        <v>2017</v>
      </c>
      <c r="C8" s="361" t="s">
        <v>238</v>
      </c>
      <c r="D8" s="283" t="s">
        <v>239</v>
      </c>
      <c r="E8" s="283" t="s">
        <v>240</v>
      </c>
      <c r="F8" s="283" t="s">
        <v>241</v>
      </c>
      <c r="G8" s="283" t="s">
        <v>242</v>
      </c>
      <c r="H8" s="284" t="s">
        <v>243</v>
      </c>
      <c r="I8" s="364" t="s">
        <v>244</v>
      </c>
      <c r="J8" s="361" t="s">
        <v>245</v>
      </c>
      <c r="K8" s="283" t="s">
        <v>246</v>
      </c>
      <c r="L8" s="361" t="s">
        <v>245</v>
      </c>
      <c r="M8" s="283" t="s">
        <v>246</v>
      </c>
      <c r="N8" s="361" t="s">
        <v>245</v>
      </c>
      <c r="O8" s="283" t="s">
        <v>246</v>
      </c>
      <c r="P8" s="361" t="s">
        <v>247</v>
      </c>
      <c r="Q8" s="284" t="s">
        <v>248</v>
      </c>
      <c r="R8" s="364" t="s">
        <v>249</v>
      </c>
      <c r="S8" s="284" t="s">
        <v>250</v>
      </c>
      <c r="T8" s="364" t="s">
        <v>251</v>
      </c>
      <c r="U8" s="284" t="s">
        <v>252</v>
      </c>
      <c r="V8" s="364" t="s">
        <v>253</v>
      </c>
      <c r="W8" s="283" t="s">
        <v>254</v>
      </c>
      <c r="X8" s="284" t="s">
        <v>255</v>
      </c>
      <c r="Y8" s="364" t="s">
        <v>256</v>
      </c>
      <c r="Z8" s="283" t="s">
        <v>241</v>
      </c>
      <c r="AA8" s="284" t="s">
        <v>257</v>
      </c>
      <c r="AB8" s="283" t="s">
        <v>256</v>
      </c>
      <c r="AC8" s="283" t="s">
        <v>241</v>
      </c>
      <c r="AD8" s="284" t="s">
        <v>257</v>
      </c>
      <c r="AE8" s="283" t="s">
        <v>256</v>
      </c>
      <c r="AF8" s="283" t="s">
        <v>241</v>
      </c>
      <c r="AG8" s="284" t="s">
        <v>257</v>
      </c>
      <c r="AH8" s="284" t="s">
        <v>214</v>
      </c>
      <c r="BP8" s="341"/>
      <c r="BQ8" s="341"/>
      <c r="BR8" s="290" t="s">
        <v>258</v>
      </c>
      <c r="BS8" s="290" t="s">
        <v>259</v>
      </c>
      <c r="BT8" s="290" t="s">
        <v>260</v>
      </c>
      <c r="BU8" s="290" t="s">
        <v>230</v>
      </c>
      <c r="BV8" s="290" t="s">
        <v>231</v>
      </c>
      <c r="BW8" s="290" t="str">
        <f>Q8</f>
        <v>Taxe d'importation ou de capacité de service</v>
      </c>
      <c r="BX8" s="290" t="str">
        <f>S8</f>
        <v>Frais de capacité excédentaire</v>
      </c>
      <c r="BY8" s="290" t="str">
        <f>U8</f>
        <v>Frais de demande maximale</v>
      </c>
      <c r="BZ8" s="290" t="str">
        <f>V8</f>
        <v>Charge sans eau</v>
      </c>
      <c r="CA8" s="290" t="str">
        <f>W8</f>
        <v>Taxe de prélèvement PSO</v>
      </c>
      <c r="CB8" s="290" t="str">
        <f>X8</f>
        <v>Toutes les charges permanentes</v>
      </c>
      <c r="CC8" s="290" t="s">
        <v>261</v>
      </c>
      <c r="CD8" s="340" t="s">
        <v>262</v>
      </c>
      <c r="CE8" s="290" t="s">
        <v>263</v>
      </c>
      <c r="CF8" s="290" t="s">
        <v>264</v>
      </c>
      <c r="CG8" s="415"/>
      <c r="CH8" s="290"/>
      <c r="CI8" s="290" t="s">
        <v>265</v>
      </c>
      <c r="CJ8" s="290" t="s">
        <v>266</v>
      </c>
      <c r="CK8" s="290" t="s">
        <v>267</v>
      </c>
      <c r="CL8" s="341"/>
      <c r="CM8" s="341"/>
      <c r="CN8" s="341"/>
      <c r="CO8" s="341"/>
      <c r="CP8" s="341"/>
      <c r="CQ8" s="341"/>
      <c r="CR8" s="341"/>
      <c r="CS8" s="341"/>
      <c r="CT8" s="341"/>
      <c r="CU8" s="341"/>
      <c r="CV8" s="341"/>
      <c r="CW8" s="341"/>
      <c r="CX8" s="341"/>
      <c r="CY8" s="341"/>
      <c r="CZ8" s="341"/>
      <c r="DA8" s="341"/>
      <c r="DB8" s="341"/>
      <c r="DC8" s="341"/>
      <c r="DD8" s="341"/>
      <c r="DE8" s="341"/>
      <c r="DF8" s="341"/>
      <c r="DG8" s="341"/>
      <c r="DH8" s="341"/>
      <c r="DI8" s="341"/>
      <c r="DJ8" s="341"/>
      <c r="DK8" s="341"/>
      <c r="DL8" s="341"/>
      <c r="DM8" s="341"/>
      <c r="DN8" s="341"/>
      <c r="DO8" s="341"/>
      <c r="DP8" s="341"/>
      <c r="DQ8" s="341"/>
      <c r="DR8" s="341"/>
    </row>
    <row r="9" spans="1:122" s="165" customFormat="1" ht="14.25" customHeight="1" x14ac:dyDescent="0.15">
      <c r="A9" s="142"/>
      <c r="B9" s="203"/>
      <c r="C9" s="416" t="s">
        <v>268</v>
      </c>
      <c r="D9" s="417" t="e">
        <f>"["&amp;[7]Start!$O$7&amp;"]"</f>
        <v>#REF!</v>
      </c>
      <c r="E9" s="417" t="e">
        <f>"["&amp;[7]Start!$O$7&amp;"]"</f>
        <v>#REF!</v>
      </c>
      <c r="F9" s="417" t="e">
        <f>"["&amp;[7]Start!$O$7&amp;"]"</f>
        <v>#REF!</v>
      </c>
      <c r="G9" s="417" t="e">
        <f>"["&amp;[7]Start!$O$7&amp;"/kWh]"</f>
        <v>#REF!</v>
      </c>
      <c r="H9" s="418" t="s">
        <v>269</v>
      </c>
      <c r="I9" s="417" t="s">
        <v>268</v>
      </c>
      <c r="J9" s="419" t="s">
        <v>268</v>
      </c>
      <c r="K9" s="417" t="e">
        <f>"["&amp;[7]Start!$O$7&amp;"/kWh]"</f>
        <v>#REF!</v>
      </c>
      <c r="L9" s="419" t="s">
        <v>268</v>
      </c>
      <c r="M9" s="417" t="e">
        <f>"["&amp;[7]Start!$O$7&amp;"/kWh]"</f>
        <v>#REF!</v>
      </c>
      <c r="N9" s="419" t="s">
        <v>268</v>
      </c>
      <c r="O9" s="417" t="e">
        <f>"["&amp;[7]Start!$O$7&amp;"/kWh]"</f>
        <v>#REF!</v>
      </c>
      <c r="P9" s="419" t="s">
        <v>270</v>
      </c>
      <c r="Q9" s="418" t="e">
        <f>"["&amp;[7]Start!$O$7&amp;"]"</f>
        <v>#REF!</v>
      </c>
      <c r="R9" s="420" t="s">
        <v>270</v>
      </c>
      <c r="S9" s="418" t="e">
        <f>"["&amp;[7]Start!$O$7&amp;"]"</f>
        <v>#REF!</v>
      </c>
      <c r="T9" s="420" t="s">
        <v>271</v>
      </c>
      <c r="U9" s="418" t="e">
        <f>"["&amp;[7]Start!$O$7&amp;"]"</f>
        <v>#REF!</v>
      </c>
      <c r="V9" s="420" t="e">
        <f>"["&amp;[7]Start!$O$7&amp;"]"</f>
        <v>#REF!</v>
      </c>
      <c r="W9" s="417" t="e">
        <f>"["&amp;[7]Start!$O$7&amp;"]"</f>
        <v>#REF!</v>
      </c>
      <c r="X9" s="418" t="e">
        <f>"["&amp;[7]Start!$O$7&amp;"]"</f>
        <v>#REF!</v>
      </c>
      <c r="Y9" s="420" t="s">
        <v>272</v>
      </c>
      <c r="Z9" s="417" t="e">
        <f>"["&amp;[7]Start!$O$7&amp;"]"</f>
        <v>#REF!</v>
      </c>
      <c r="AA9" s="418" t="s">
        <v>272</v>
      </c>
      <c r="AB9" s="417" t="s">
        <v>272</v>
      </c>
      <c r="AC9" s="417" t="e">
        <f>"["&amp;[7]Start!$O$7&amp;"]"</f>
        <v>#REF!</v>
      </c>
      <c r="AD9" s="418" t="s">
        <v>272</v>
      </c>
      <c r="AE9" s="417" t="s">
        <v>272</v>
      </c>
      <c r="AF9" s="417" t="e">
        <f>"["&amp;[7]Start!$O$7&amp;"]"</f>
        <v>#REF!</v>
      </c>
      <c r="AG9" s="418" t="s">
        <v>272</v>
      </c>
      <c r="AH9" s="418" t="e">
        <f>"["&amp;[7]Start!$O$7&amp;"]"</f>
        <v>#REF!</v>
      </c>
      <c r="BP9" s="343"/>
      <c r="BQ9" s="343"/>
      <c r="BR9" s="295"/>
      <c r="BS9" s="295"/>
      <c r="BT9" s="295"/>
      <c r="BU9" s="295"/>
      <c r="BV9" s="295"/>
      <c r="BW9" s="295"/>
      <c r="BX9" s="295"/>
      <c r="BY9" s="295"/>
      <c r="BZ9" s="295"/>
      <c r="CA9" s="295"/>
      <c r="CB9" s="295"/>
      <c r="CC9" s="295"/>
      <c r="CD9" s="342"/>
      <c r="CE9" s="421"/>
      <c r="CF9" s="295" t="s">
        <v>273</v>
      </c>
      <c r="CG9" s="422"/>
      <c r="CH9" s="295"/>
      <c r="CI9" s="295"/>
      <c r="CJ9" s="295"/>
      <c r="CK9" s="295"/>
      <c r="CL9" s="295">
        <v>0</v>
      </c>
      <c r="CM9" s="295">
        <f>CL9+1</f>
        <v>1</v>
      </c>
      <c r="CN9" s="295">
        <f>CM9</f>
        <v>1</v>
      </c>
      <c r="CO9" s="295">
        <f>CN9+1</f>
        <v>2</v>
      </c>
      <c r="CP9" s="295">
        <f>CO9</f>
        <v>2</v>
      </c>
      <c r="CQ9" s="295">
        <f>CP9+1</f>
        <v>3</v>
      </c>
      <c r="CR9" s="295">
        <f>CQ9</f>
        <v>3</v>
      </c>
      <c r="CS9" s="295">
        <f>CR9+1</f>
        <v>4</v>
      </c>
      <c r="CT9" s="295">
        <f>CS9</f>
        <v>4</v>
      </c>
      <c r="CU9" s="295">
        <f>CT9+1</f>
        <v>5</v>
      </c>
      <c r="CV9" s="295">
        <f>CU9</f>
        <v>5</v>
      </c>
      <c r="CW9" s="295">
        <f>CV9+1</f>
        <v>6</v>
      </c>
      <c r="CX9" s="295">
        <f>CW9</f>
        <v>6</v>
      </c>
      <c r="CY9" s="295">
        <f>CX9+1</f>
        <v>7</v>
      </c>
      <c r="CZ9" s="295">
        <f>CY9</f>
        <v>7</v>
      </c>
      <c r="DA9" s="295">
        <f>CZ9+1</f>
        <v>8</v>
      </c>
      <c r="DB9" s="295">
        <f>DA9</f>
        <v>8</v>
      </c>
      <c r="DC9" s="295">
        <f>DB9+1</f>
        <v>9</v>
      </c>
      <c r="DD9" s="295">
        <f>DC9</f>
        <v>9</v>
      </c>
      <c r="DE9" s="295">
        <f>DD9+1</f>
        <v>10</v>
      </c>
      <c r="DF9" s="295">
        <f>DE9</f>
        <v>10</v>
      </c>
      <c r="DG9" s="295">
        <f>DF9+1</f>
        <v>11</v>
      </c>
      <c r="DH9" s="295">
        <f>DG9</f>
        <v>11</v>
      </c>
      <c r="DI9" s="295">
        <f>DH9+1</f>
        <v>12</v>
      </c>
      <c r="DJ9" s="295">
        <f>DI9</f>
        <v>12</v>
      </c>
      <c r="DK9" s="295">
        <v>13</v>
      </c>
      <c r="DL9" s="343"/>
      <c r="DM9" s="343"/>
      <c r="DN9" s="343"/>
      <c r="DO9" s="343"/>
      <c r="DP9" s="343"/>
      <c r="DQ9" s="343"/>
      <c r="DR9" s="343"/>
    </row>
    <row r="10" spans="1:122" ht="14.25" customHeight="1" x14ac:dyDescent="0.15">
      <c r="A10" s="142" t="str">
        <f t="shared" ref="A10:A21" si="0">B10&amp;$E$2</f>
        <v>Janv.2017</v>
      </c>
      <c r="B10" s="209" t="s">
        <v>274</v>
      </c>
      <c r="C10" s="423">
        <f t="shared" ref="C10:C21" si="1">J10+L10+N10</f>
        <v>120</v>
      </c>
      <c r="D10" s="424">
        <f t="shared" ref="D10:D21" si="2">Z10+AC10+AF10</f>
        <v>145</v>
      </c>
      <c r="E10" s="424">
        <f t="shared" ref="E10:E21" si="3">AH10</f>
        <v>50</v>
      </c>
      <c r="F10" s="425">
        <f t="shared" ref="F10:F21" si="4">AH10+Z10+AC10+AF10</f>
        <v>195</v>
      </c>
      <c r="G10" s="426">
        <f>IF((J10+L10+N10)=0,"",F10/(C10))</f>
        <v>1.625</v>
      </c>
      <c r="H10" s="427">
        <f t="shared" ref="H10:H21" si="5">C10*$CF$7</f>
        <v>0</v>
      </c>
      <c r="I10" s="8">
        <v>100</v>
      </c>
      <c r="J10" s="8">
        <v>50</v>
      </c>
      <c r="K10" s="9">
        <v>2</v>
      </c>
      <c r="L10" s="8">
        <v>50</v>
      </c>
      <c r="M10" s="9">
        <v>0.5</v>
      </c>
      <c r="N10" s="8">
        <v>20</v>
      </c>
      <c r="O10" s="9">
        <v>1</v>
      </c>
      <c r="P10" s="8"/>
      <c r="Q10" s="17"/>
      <c r="R10" s="27"/>
      <c r="S10" s="17"/>
      <c r="T10" s="27"/>
      <c r="U10" s="17"/>
      <c r="V10" s="27">
        <v>20</v>
      </c>
      <c r="W10" s="10">
        <v>30</v>
      </c>
      <c r="X10" s="17"/>
      <c r="Y10" s="428">
        <f t="shared" ref="Y10:Y21" si="6">IF(J10="","",100*J10/(J10+L10+N10))</f>
        <v>41.666666666666664</v>
      </c>
      <c r="Z10" s="429">
        <f t="shared" ref="Z10:Z21" si="7">J10*K10</f>
        <v>100</v>
      </c>
      <c r="AA10" s="430">
        <f t="shared" ref="AA10:AA21" si="8">IF(Z10=0,"",100*Z10/(Z10+AC10+AF10))</f>
        <v>68.965517241379317</v>
      </c>
      <c r="AB10" s="429">
        <f t="shared" ref="AB10:AB21" si="9">IF(L10="","",100*L10/(L10+J10+N10))</f>
        <v>41.666666666666664</v>
      </c>
      <c r="AC10" s="429">
        <f t="shared" ref="AC10:AC21" si="10">L10*M10</f>
        <v>25</v>
      </c>
      <c r="AD10" s="430">
        <f t="shared" ref="AD10:AD21" si="11">IF(AC10=0,"",100*AC10/(AC10+Z10+AF10))</f>
        <v>17.241379310344829</v>
      </c>
      <c r="AE10" s="429">
        <f t="shared" ref="AE10:AE21" si="12">IF(N10="","",100*N10/(N10+L10+J10))</f>
        <v>16.666666666666668</v>
      </c>
      <c r="AF10" s="429">
        <f t="shared" ref="AF10:AF21" si="13">N10*O10</f>
        <v>20</v>
      </c>
      <c r="AG10" s="430">
        <f t="shared" ref="AG10:AG21" si="14">IF(AF10=0,"",100*AF10/(AF10+AC10+Z10))</f>
        <v>13.793103448275861</v>
      </c>
      <c r="AH10" s="430">
        <f t="shared" ref="AH10:AH21" si="15">X10+Q10+S10+U10+W10+V10</f>
        <v>50</v>
      </c>
      <c r="BR10" s="303">
        <f t="shared" ref="BR10:BR21" si="16">P10</f>
        <v>0</v>
      </c>
      <c r="BS10" s="303">
        <f t="shared" ref="BS10:BS21" si="17">(BT10/0.95)*1.1</f>
        <v>0</v>
      </c>
      <c r="BT10" s="303">
        <f t="shared" ref="BT10:BT21" si="18">T10</f>
        <v>0</v>
      </c>
      <c r="BU10" s="303">
        <f t="shared" ref="BU10:BU21" si="19">Z10</f>
        <v>100</v>
      </c>
      <c r="BV10" s="303">
        <f t="shared" ref="BV10:BV21" si="20">AC10</f>
        <v>25</v>
      </c>
      <c r="BW10" s="303">
        <f t="shared" ref="BW10:BW21" si="21">Q10</f>
        <v>0</v>
      </c>
      <c r="BX10" s="303">
        <f t="shared" ref="BX10:BX21" si="22">S10</f>
        <v>0</v>
      </c>
      <c r="BY10" s="303">
        <f t="shared" ref="BY10:BY21" si="23">U10</f>
        <v>0</v>
      </c>
      <c r="BZ10" s="303">
        <f t="shared" ref="BZ10:BZ21" si="24">V10</f>
        <v>20</v>
      </c>
      <c r="CA10" s="303">
        <f t="shared" ref="CA10:CA21" si="25">W10</f>
        <v>30</v>
      </c>
      <c r="CB10" s="303">
        <f t="shared" ref="CB10:CB21" si="26">X10</f>
        <v>0</v>
      </c>
      <c r="CC10" s="303">
        <f t="shared" ref="CC10:CC21" si="27">J10</f>
        <v>50</v>
      </c>
      <c r="CD10" s="303">
        <f t="shared" ref="CD10:CD21" si="28">L10</f>
        <v>50</v>
      </c>
      <c r="CE10" s="303" t="s">
        <v>275</v>
      </c>
      <c r="CF10" s="431">
        <f>L4</f>
        <v>0</v>
      </c>
      <c r="CG10" s="303" t="str">
        <f>M4</f>
        <v>Fournisseur vert agréé</v>
      </c>
      <c r="CH10" s="303"/>
      <c r="CI10" s="303">
        <f t="shared" ref="CI10:CI21" si="29">C10</f>
        <v>120</v>
      </c>
      <c r="CJ10" s="303">
        <f t="shared" ref="CJ10:CJ21" si="30">CI10+CJ9</f>
        <v>120</v>
      </c>
      <c r="CK10" s="303">
        <f t="shared" ref="CK10:CK21" si="31">I10+CK9</f>
        <v>100</v>
      </c>
      <c r="CL10" s="303" t="str">
        <f>CJ8</f>
        <v>Réel (cumulatif)</v>
      </c>
      <c r="CM10" s="303">
        <v>0</v>
      </c>
      <c r="CN10" s="303">
        <f>CJ10</f>
        <v>120</v>
      </c>
      <c r="CO10" s="303">
        <f>CN10</f>
        <v>120</v>
      </c>
      <c r="CP10" s="303">
        <f>CJ11</f>
        <v>120</v>
      </c>
      <c r="CQ10" s="303">
        <f>CP10</f>
        <v>120</v>
      </c>
      <c r="CR10" s="303">
        <f>CJ12</f>
        <v>120</v>
      </c>
      <c r="CS10" s="303">
        <f>CR10</f>
        <v>120</v>
      </c>
      <c r="CT10" s="303">
        <f>CJ13</f>
        <v>120</v>
      </c>
      <c r="CU10" s="303">
        <f>CT10</f>
        <v>120</v>
      </c>
      <c r="CV10" s="303">
        <f>CJ14</f>
        <v>120</v>
      </c>
      <c r="CW10" s="303">
        <f>CV10</f>
        <v>120</v>
      </c>
      <c r="CX10" s="303">
        <f>CJ15</f>
        <v>120</v>
      </c>
      <c r="CY10" s="303">
        <f>CX10</f>
        <v>120</v>
      </c>
      <c r="CZ10" s="303">
        <f>CJ16</f>
        <v>120</v>
      </c>
      <c r="DA10" s="303">
        <f>CZ10</f>
        <v>120</v>
      </c>
      <c r="DB10" s="303">
        <f>CJ17</f>
        <v>120</v>
      </c>
      <c r="DC10" s="303">
        <f>DB10</f>
        <v>120</v>
      </c>
      <c r="DD10" s="303">
        <f>CJ18</f>
        <v>120</v>
      </c>
      <c r="DE10" s="303">
        <f>DD10</f>
        <v>120</v>
      </c>
      <c r="DF10" s="303">
        <f>CJ19</f>
        <v>120</v>
      </c>
      <c r="DG10" s="303">
        <f>DF10</f>
        <v>120</v>
      </c>
      <c r="DH10" s="303">
        <f>CJ20</f>
        <v>120</v>
      </c>
      <c r="DI10" s="303">
        <f>DH10</f>
        <v>120</v>
      </c>
      <c r="DJ10" s="303">
        <f>CJ21</f>
        <v>120</v>
      </c>
      <c r="DK10" s="303">
        <f>DJ10</f>
        <v>120</v>
      </c>
    </row>
    <row r="11" spans="1:122" ht="14.25" customHeight="1" x14ac:dyDescent="0.15">
      <c r="A11" s="142" t="str">
        <f t="shared" si="0"/>
        <v>Fév.2017</v>
      </c>
      <c r="B11" s="209" t="s">
        <v>276</v>
      </c>
      <c r="C11" s="423">
        <f t="shared" si="1"/>
        <v>0</v>
      </c>
      <c r="D11" s="424">
        <f t="shared" si="2"/>
        <v>0</v>
      </c>
      <c r="E11" s="424">
        <f t="shared" si="3"/>
        <v>0</v>
      </c>
      <c r="F11" s="425">
        <f t="shared" si="4"/>
        <v>0</v>
      </c>
      <c r="G11" s="426" t="str">
        <f t="shared" ref="G11:G22" si="32">IF((J11+L11+N11)=0,"",F11/(C11))</f>
        <v/>
      </c>
      <c r="H11" s="432">
        <f t="shared" si="5"/>
        <v>0</v>
      </c>
      <c r="I11" s="8"/>
      <c r="J11" s="5"/>
      <c r="K11" s="9"/>
      <c r="L11" s="8"/>
      <c r="M11" s="9"/>
      <c r="N11" s="8"/>
      <c r="O11" s="9"/>
      <c r="P11" s="5"/>
      <c r="Q11" s="4"/>
      <c r="R11" s="28"/>
      <c r="S11" s="4"/>
      <c r="T11" s="28"/>
      <c r="U11" s="4"/>
      <c r="V11" s="28"/>
      <c r="W11" s="11"/>
      <c r="X11" s="4"/>
      <c r="Y11" s="428" t="str">
        <f t="shared" si="6"/>
        <v/>
      </c>
      <c r="Z11" s="429">
        <f t="shared" si="7"/>
        <v>0</v>
      </c>
      <c r="AA11" s="430" t="str">
        <f t="shared" si="8"/>
        <v/>
      </c>
      <c r="AB11" s="429" t="str">
        <f t="shared" si="9"/>
        <v/>
      </c>
      <c r="AC11" s="429">
        <f t="shared" si="10"/>
        <v>0</v>
      </c>
      <c r="AD11" s="430" t="str">
        <f t="shared" si="11"/>
        <v/>
      </c>
      <c r="AE11" s="429" t="str">
        <f t="shared" si="12"/>
        <v/>
      </c>
      <c r="AF11" s="429">
        <f t="shared" si="13"/>
        <v>0</v>
      </c>
      <c r="AG11" s="430" t="str">
        <f t="shared" si="14"/>
        <v/>
      </c>
      <c r="AH11" s="433">
        <f t="shared" si="15"/>
        <v>0</v>
      </c>
      <c r="BR11" s="303">
        <f t="shared" si="16"/>
        <v>0</v>
      </c>
      <c r="BS11" s="303">
        <f t="shared" si="17"/>
        <v>0</v>
      </c>
      <c r="BT11" s="303">
        <f t="shared" si="18"/>
        <v>0</v>
      </c>
      <c r="BU11" s="303">
        <f t="shared" si="19"/>
        <v>0</v>
      </c>
      <c r="BV11" s="303">
        <f t="shared" si="20"/>
        <v>0</v>
      </c>
      <c r="BW11" s="303">
        <f t="shared" si="21"/>
        <v>0</v>
      </c>
      <c r="BX11" s="303">
        <f t="shared" si="22"/>
        <v>0</v>
      </c>
      <c r="BY11" s="303">
        <f t="shared" si="23"/>
        <v>0</v>
      </c>
      <c r="BZ11" s="303">
        <f t="shared" si="24"/>
        <v>0</v>
      </c>
      <c r="CA11" s="303">
        <f t="shared" si="25"/>
        <v>0</v>
      </c>
      <c r="CB11" s="303">
        <f t="shared" si="26"/>
        <v>0</v>
      </c>
      <c r="CC11" s="303">
        <f t="shared" si="27"/>
        <v>0</v>
      </c>
      <c r="CD11" s="303">
        <f t="shared" si="28"/>
        <v>0</v>
      </c>
      <c r="CE11" s="303" t="s">
        <v>277</v>
      </c>
      <c r="CF11" s="431">
        <f>L5</f>
        <v>0</v>
      </c>
      <c r="CG11" s="303" t="str">
        <f>M5</f>
        <v>Électricité - Moyenne de la production moyenne</v>
      </c>
      <c r="CH11" s="303"/>
      <c r="CI11" s="303">
        <f t="shared" si="29"/>
        <v>0</v>
      </c>
      <c r="CJ11" s="303">
        <f t="shared" si="30"/>
        <v>120</v>
      </c>
      <c r="CK11" s="303">
        <f t="shared" si="31"/>
        <v>100</v>
      </c>
      <c r="CL11" s="303" t="str">
        <f>CK8</f>
        <v>Objectif (cumulatif)</v>
      </c>
      <c r="CM11" s="303">
        <v>0</v>
      </c>
      <c r="CN11" s="303">
        <f>CK10</f>
        <v>100</v>
      </c>
      <c r="CO11" s="303">
        <f>CN11</f>
        <v>100</v>
      </c>
      <c r="CP11" s="303">
        <f>CK11</f>
        <v>100</v>
      </c>
      <c r="CQ11" s="303">
        <f>CP11</f>
        <v>100</v>
      </c>
      <c r="CR11" s="303">
        <f>CK12</f>
        <v>100</v>
      </c>
      <c r="CS11" s="303">
        <f>CR11</f>
        <v>100</v>
      </c>
      <c r="CT11" s="303">
        <f>CK13</f>
        <v>100</v>
      </c>
      <c r="CU11" s="303">
        <f>CT11</f>
        <v>100</v>
      </c>
      <c r="CV11" s="303">
        <f>CK14</f>
        <v>100</v>
      </c>
      <c r="CW11" s="303">
        <f>CV11</f>
        <v>100</v>
      </c>
      <c r="CX11" s="303">
        <f>CK15</f>
        <v>100</v>
      </c>
      <c r="CY11" s="303">
        <f>CX11</f>
        <v>100</v>
      </c>
      <c r="CZ11" s="303">
        <f>CK16</f>
        <v>100</v>
      </c>
      <c r="DA11" s="303">
        <f>CZ11</f>
        <v>100</v>
      </c>
      <c r="DB11" s="303">
        <f>CK17</f>
        <v>100</v>
      </c>
      <c r="DC11" s="303">
        <f>DB11</f>
        <v>100</v>
      </c>
      <c r="DD11" s="303">
        <f>CK18</f>
        <v>100</v>
      </c>
      <c r="DE11" s="303">
        <f>DD11</f>
        <v>100</v>
      </c>
      <c r="DF11" s="303">
        <f>CK19</f>
        <v>100</v>
      </c>
      <c r="DG11" s="303">
        <f>DF11</f>
        <v>100</v>
      </c>
      <c r="DH11" s="303">
        <f>CK20</f>
        <v>100</v>
      </c>
      <c r="DI11" s="303">
        <f>DH11</f>
        <v>100</v>
      </c>
      <c r="DJ11" s="303">
        <f>CK21</f>
        <v>100</v>
      </c>
      <c r="DK11" s="303">
        <f>DJ11</f>
        <v>100</v>
      </c>
    </row>
    <row r="12" spans="1:122" ht="14.25" customHeight="1" x14ac:dyDescent="0.15">
      <c r="A12" s="142" t="str">
        <f t="shared" si="0"/>
        <v>Mar.2017</v>
      </c>
      <c r="B12" s="209" t="s">
        <v>278</v>
      </c>
      <c r="C12" s="423">
        <f t="shared" si="1"/>
        <v>0</v>
      </c>
      <c r="D12" s="424">
        <f t="shared" si="2"/>
        <v>0</v>
      </c>
      <c r="E12" s="424">
        <f t="shared" si="3"/>
        <v>0</v>
      </c>
      <c r="F12" s="425">
        <f t="shared" si="4"/>
        <v>0</v>
      </c>
      <c r="G12" s="426" t="str">
        <f t="shared" si="32"/>
        <v/>
      </c>
      <c r="H12" s="432">
        <f t="shared" si="5"/>
        <v>0</v>
      </c>
      <c r="I12" s="8"/>
      <c r="J12" s="5"/>
      <c r="K12" s="9"/>
      <c r="L12" s="8"/>
      <c r="M12" s="9"/>
      <c r="N12" s="8"/>
      <c r="O12" s="9"/>
      <c r="P12" s="5"/>
      <c r="Q12" s="4"/>
      <c r="R12" s="28"/>
      <c r="S12" s="4"/>
      <c r="T12" s="28"/>
      <c r="U12" s="4"/>
      <c r="V12" s="28"/>
      <c r="W12" s="11"/>
      <c r="X12" s="4"/>
      <c r="Y12" s="428" t="str">
        <f t="shared" si="6"/>
        <v/>
      </c>
      <c r="Z12" s="429">
        <f t="shared" si="7"/>
        <v>0</v>
      </c>
      <c r="AA12" s="430" t="str">
        <f t="shared" si="8"/>
        <v/>
      </c>
      <c r="AB12" s="429" t="str">
        <f t="shared" si="9"/>
        <v/>
      </c>
      <c r="AC12" s="429">
        <f t="shared" si="10"/>
        <v>0</v>
      </c>
      <c r="AD12" s="430" t="str">
        <f t="shared" si="11"/>
        <v/>
      </c>
      <c r="AE12" s="429" t="str">
        <f t="shared" si="12"/>
        <v/>
      </c>
      <c r="AF12" s="429">
        <f t="shared" si="13"/>
        <v>0</v>
      </c>
      <c r="AG12" s="430" t="str">
        <f t="shared" si="14"/>
        <v/>
      </c>
      <c r="AH12" s="433">
        <f t="shared" si="15"/>
        <v>0</v>
      </c>
      <c r="BR12" s="303">
        <f t="shared" si="16"/>
        <v>0</v>
      </c>
      <c r="BS12" s="303">
        <f t="shared" si="17"/>
        <v>0</v>
      </c>
      <c r="BT12" s="303">
        <f t="shared" si="18"/>
        <v>0</v>
      </c>
      <c r="BU12" s="303">
        <f t="shared" si="19"/>
        <v>0</v>
      </c>
      <c r="BV12" s="303">
        <f t="shared" si="20"/>
        <v>0</v>
      </c>
      <c r="BW12" s="303">
        <f t="shared" si="21"/>
        <v>0</v>
      </c>
      <c r="BX12" s="303">
        <f t="shared" si="22"/>
        <v>0</v>
      </c>
      <c r="BY12" s="303">
        <f t="shared" si="23"/>
        <v>0</v>
      </c>
      <c r="BZ12" s="303">
        <f t="shared" si="24"/>
        <v>0</v>
      </c>
      <c r="CA12" s="303">
        <f t="shared" si="25"/>
        <v>0</v>
      </c>
      <c r="CB12" s="303">
        <f t="shared" si="26"/>
        <v>0</v>
      </c>
      <c r="CC12" s="303">
        <f t="shared" si="27"/>
        <v>0</v>
      </c>
      <c r="CD12" s="303">
        <f t="shared" si="28"/>
        <v>0</v>
      </c>
      <c r="CE12" s="380">
        <v>0</v>
      </c>
      <c r="CF12" s="434"/>
      <c r="CG12" s="380">
        <v>0</v>
      </c>
      <c r="CH12" s="380"/>
      <c r="CI12" s="303">
        <f t="shared" si="29"/>
        <v>0</v>
      </c>
      <c r="CJ12" s="303">
        <f t="shared" si="30"/>
        <v>120</v>
      </c>
      <c r="CK12" s="303">
        <f t="shared" si="31"/>
        <v>100</v>
      </c>
    </row>
    <row r="13" spans="1:122" ht="14.25" customHeight="1" x14ac:dyDescent="0.15">
      <c r="A13" s="142" t="str">
        <f t="shared" si="0"/>
        <v>Avr.2017</v>
      </c>
      <c r="B13" s="209" t="s">
        <v>279</v>
      </c>
      <c r="C13" s="423">
        <f t="shared" si="1"/>
        <v>0</v>
      </c>
      <c r="D13" s="424">
        <f t="shared" si="2"/>
        <v>0</v>
      </c>
      <c r="E13" s="424">
        <f t="shared" si="3"/>
        <v>0</v>
      </c>
      <c r="F13" s="425">
        <f t="shared" si="4"/>
        <v>0</v>
      </c>
      <c r="G13" s="426" t="str">
        <f t="shared" si="32"/>
        <v/>
      </c>
      <c r="H13" s="432">
        <f t="shared" si="5"/>
        <v>0</v>
      </c>
      <c r="I13" s="8"/>
      <c r="J13" s="5"/>
      <c r="K13" s="9"/>
      <c r="L13" s="8"/>
      <c r="M13" s="9"/>
      <c r="N13" s="8"/>
      <c r="O13" s="9"/>
      <c r="P13" s="5"/>
      <c r="Q13" s="4"/>
      <c r="R13" s="28"/>
      <c r="S13" s="4"/>
      <c r="T13" s="28"/>
      <c r="U13" s="4"/>
      <c r="V13" s="28"/>
      <c r="W13" s="11"/>
      <c r="X13" s="4"/>
      <c r="Y13" s="428" t="str">
        <f t="shared" si="6"/>
        <v/>
      </c>
      <c r="Z13" s="429">
        <f t="shared" si="7"/>
        <v>0</v>
      </c>
      <c r="AA13" s="430" t="str">
        <f t="shared" si="8"/>
        <v/>
      </c>
      <c r="AB13" s="429" t="str">
        <f t="shared" si="9"/>
        <v/>
      </c>
      <c r="AC13" s="429">
        <f t="shared" si="10"/>
        <v>0</v>
      </c>
      <c r="AD13" s="430" t="str">
        <f t="shared" si="11"/>
        <v/>
      </c>
      <c r="AE13" s="429" t="str">
        <f t="shared" si="12"/>
        <v/>
      </c>
      <c r="AF13" s="429">
        <f t="shared" si="13"/>
        <v>0</v>
      </c>
      <c r="AG13" s="430" t="str">
        <f t="shared" si="14"/>
        <v/>
      </c>
      <c r="AH13" s="433">
        <f t="shared" si="15"/>
        <v>0</v>
      </c>
      <c r="BR13" s="303">
        <f t="shared" si="16"/>
        <v>0</v>
      </c>
      <c r="BS13" s="303">
        <f t="shared" si="17"/>
        <v>0</v>
      </c>
      <c r="BT13" s="303">
        <f>T13</f>
        <v>0</v>
      </c>
      <c r="BU13" s="303">
        <f t="shared" si="19"/>
        <v>0</v>
      </c>
      <c r="BV13" s="303">
        <f t="shared" si="20"/>
        <v>0</v>
      </c>
      <c r="BW13" s="303">
        <f t="shared" si="21"/>
        <v>0</v>
      </c>
      <c r="BX13" s="303">
        <f t="shared" si="22"/>
        <v>0</v>
      </c>
      <c r="BY13" s="303">
        <f t="shared" si="23"/>
        <v>0</v>
      </c>
      <c r="BZ13" s="303">
        <f t="shared" si="24"/>
        <v>0</v>
      </c>
      <c r="CA13" s="303">
        <f t="shared" si="25"/>
        <v>0</v>
      </c>
      <c r="CB13" s="303">
        <f t="shared" si="26"/>
        <v>0</v>
      </c>
      <c r="CC13" s="303">
        <f t="shared" si="27"/>
        <v>0</v>
      </c>
      <c r="CD13" s="303">
        <f t="shared" si="28"/>
        <v>0</v>
      </c>
      <c r="CE13" s="380">
        <v>0</v>
      </c>
      <c r="CF13" s="434"/>
      <c r="CG13" s="380">
        <v>0</v>
      </c>
      <c r="CH13" s="380"/>
      <c r="CI13" s="303">
        <f t="shared" si="29"/>
        <v>0</v>
      </c>
      <c r="CJ13" s="303">
        <f t="shared" si="30"/>
        <v>120</v>
      </c>
      <c r="CK13" s="303">
        <f t="shared" si="31"/>
        <v>100</v>
      </c>
    </row>
    <row r="14" spans="1:122" ht="14.25" customHeight="1" x14ac:dyDescent="0.15">
      <c r="A14" s="142" t="str">
        <f t="shared" si="0"/>
        <v>Mai2017</v>
      </c>
      <c r="B14" s="209" t="s">
        <v>280</v>
      </c>
      <c r="C14" s="423">
        <f t="shared" si="1"/>
        <v>0</v>
      </c>
      <c r="D14" s="424">
        <f t="shared" si="2"/>
        <v>0</v>
      </c>
      <c r="E14" s="424">
        <f t="shared" si="3"/>
        <v>0</v>
      </c>
      <c r="F14" s="425">
        <f t="shared" si="4"/>
        <v>0</v>
      </c>
      <c r="G14" s="426" t="str">
        <f t="shared" si="32"/>
        <v/>
      </c>
      <c r="H14" s="432">
        <f t="shared" si="5"/>
        <v>0</v>
      </c>
      <c r="I14" s="8"/>
      <c r="J14" s="5"/>
      <c r="K14" s="9"/>
      <c r="L14" s="8"/>
      <c r="M14" s="9"/>
      <c r="N14" s="8"/>
      <c r="O14" s="9"/>
      <c r="P14" s="5"/>
      <c r="Q14" s="4"/>
      <c r="R14" s="28"/>
      <c r="S14" s="4"/>
      <c r="T14" s="28"/>
      <c r="U14" s="4"/>
      <c r="V14" s="28"/>
      <c r="W14" s="11"/>
      <c r="X14" s="4"/>
      <c r="Y14" s="428" t="str">
        <f t="shared" si="6"/>
        <v/>
      </c>
      <c r="Z14" s="429">
        <f t="shared" si="7"/>
        <v>0</v>
      </c>
      <c r="AA14" s="430" t="str">
        <f t="shared" si="8"/>
        <v/>
      </c>
      <c r="AB14" s="429" t="str">
        <f t="shared" si="9"/>
        <v/>
      </c>
      <c r="AC14" s="429">
        <f t="shared" si="10"/>
        <v>0</v>
      </c>
      <c r="AD14" s="430" t="str">
        <f t="shared" si="11"/>
        <v/>
      </c>
      <c r="AE14" s="429" t="str">
        <f t="shared" si="12"/>
        <v/>
      </c>
      <c r="AF14" s="429">
        <f t="shared" si="13"/>
        <v>0</v>
      </c>
      <c r="AG14" s="430" t="str">
        <f t="shared" si="14"/>
        <v/>
      </c>
      <c r="AH14" s="433">
        <f t="shared" si="15"/>
        <v>0</v>
      </c>
      <c r="BR14" s="303">
        <f t="shared" si="16"/>
        <v>0</v>
      </c>
      <c r="BS14" s="303">
        <f t="shared" si="17"/>
        <v>0</v>
      </c>
      <c r="BT14" s="303">
        <f t="shared" si="18"/>
        <v>0</v>
      </c>
      <c r="BU14" s="303">
        <f t="shared" si="19"/>
        <v>0</v>
      </c>
      <c r="BV14" s="303">
        <f t="shared" si="20"/>
        <v>0</v>
      </c>
      <c r="BW14" s="303">
        <f t="shared" si="21"/>
        <v>0</v>
      </c>
      <c r="BX14" s="303">
        <f t="shared" si="22"/>
        <v>0</v>
      </c>
      <c r="BY14" s="303">
        <f t="shared" si="23"/>
        <v>0</v>
      </c>
      <c r="BZ14" s="303">
        <f t="shared" si="24"/>
        <v>0</v>
      </c>
      <c r="CA14" s="303">
        <f t="shared" si="25"/>
        <v>0</v>
      </c>
      <c r="CB14" s="303">
        <f t="shared" si="26"/>
        <v>0</v>
      </c>
      <c r="CC14" s="303">
        <f t="shared" si="27"/>
        <v>0</v>
      </c>
      <c r="CD14" s="303">
        <f t="shared" si="28"/>
        <v>0</v>
      </c>
      <c r="CE14" s="380">
        <v>0</v>
      </c>
      <c r="CF14" s="434"/>
      <c r="CG14" s="380">
        <v>0</v>
      </c>
      <c r="CH14" s="380"/>
      <c r="CI14" s="303">
        <f t="shared" si="29"/>
        <v>0</v>
      </c>
      <c r="CJ14" s="303">
        <f t="shared" si="30"/>
        <v>120</v>
      </c>
      <c r="CK14" s="303">
        <f t="shared" si="31"/>
        <v>100</v>
      </c>
    </row>
    <row r="15" spans="1:122" ht="14.25" customHeight="1" x14ac:dyDescent="0.15">
      <c r="A15" s="142" t="str">
        <f t="shared" si="0"/>
        <v>Juin2017</v>
      </c>
      <c r="B15" s="209" t="s">
        <v>281</v>
      </c>
      <c r="C15" s="423">
        <f t="shared" si="1"/>
        <v>0</v>
      </c>
      <c r="D15" s="424">
        <f t="shared" si="2"/>
        <v>0</v>
      </c>
      <c r="E15" s="424">
        <f t="shared" si="3"/>
        <v>0</v>
      </c>
      <c r="F15" s="425">
        <f t="shared" si="4"/>
        <v>0</v>
      </c>
      <c r="G15" s="426" t="str">
        <f t="shared" si="32"/>
        <v/>
      </c>
      <c r="H15" s="432">
        <f t="shared" si="5"/>
        <v>0</v>
      </c>
      <c r="I15" s="8"/>
      <c r="J15" s="5"/>
      <c r="K15" s="9"/>
      <c r="L15" s="8"/>
      <c r="M15" s="9"/>
      <c r="N15" s="8"/>
      <c r="O15" s="9"/>
      <c r="P15" s="5"/>
      <c r="Q15" s="4"/>
      <c r="R15" s="28"/>
      <c r="S15" s="4"/>
      <c r="T15" s="28"/>
      <c r="U15" s="4"/>
      <c r="V15" s="28"/>
      <c r="W15" s="11"/>
      <c r="X15" s="4"/>
      <c r="Y15" s="428" t="str">
        <f t="shared" si="6"/>
        <v/>
      </c>
      <c r="Z15" s="429">
        <f t="shared" si="7"/>
        <v>0</v>
      </c>
      <c r="AA15" s="430" t="str">
        <f t="shared" si="8"/>
        <v/>
      </c>
      <c r="AB15" s="429" t="str">
        <f t="shared" si="9"/>
        <v/>
      </c>
      <c r="AC15" s="429">
        <f t="shared" si="10"/>
        <v>0</v>
      </c>
      <c r="AD15" s="430" t="str">
        <f t="shared" si="11"/>
        <v/>
      </c>
      <c r="AE15" s="429" t="str">
        <f t="shared" si="12"/>
        <v/>
      </c>
      <c r="AF15" s="429">
        <f t="shared" si="13"/>
        <v>0</v>
      </c>
      <c r="AG15" s="430" t="str">
        <f t="shared" si="14"/>
        <v/>
      </c>
      <c r="AH15" s="433">
        <f t="shared" si="15"/>
        <v>0</v>
      </c>
      <c r="BR15" s="303">
        <f t="shared" si="16"/>
        <v>0</v>
      </c>
      <c r="BS15" s="303">
        <f t="shared" si="17"/>
        <v>0</v>
      </c>
      <c r="BT15" s="303">
        <f t="shared" si="18"/>
        <v>0</v>
      </c>
      <c r="BU15" s="303">
        <f t="shared" si="19"/>
        <v>0</v>
      </c>
      <c r="BV15" s="303">
        <f t="shared" si="20"/>
        <v>0</v>
      </c>
      <c r="BW15" s="303">
        <f t="shared" si="21"/>
        <v>0</v>
      </c>
      <c r="BX15" s="303">
        <f t="shared" si="22"/>
        <v>0</v>
      </c>
      <c r="BY15" s="303">
        <f t="shared" si="23"/>
        <v>0</v>
      </c>
      <c r="BZ15" s="303">
        <f t="shared" si="24"/>
        <v>0</v>
      </c>
      <c r="CA15" s="303">
        <f t="shared" si="25"/>
        <v>0</v>
      </c>
      <c r="CB15" s="303">
        <f t="shared" si="26"/>
        <v>0</v>
      </c>
      <c r="CC15" s="303">
        <f t="shared" si="27"/>
        <v>0</v>
      </c>
      <c r="CD15" s="303">
        <f t="shared" si="28"/>
        <v>0</v>
      </c>
      <c r="CE15" s="380">
        <v>0</v>
      </c>
      <c r="CF15" s="434"/>
      <c r="CG15" s="380">
        <v>0</v>
      </c>
      <c r="CH15" s="380"/>
      <c r="CI15" s="303">
        <f t="shared" si="29"/>
        <v>0</v>
      </c>
      <c r="CJ15" s="303">
        <f t="shared" si="30"/>
        <v>120</v>
      </c>
      <c r="CK15" s="303">
        <f t="shared" si="31"/>
        <v>100</v>
      </c>
    </row>
    <row r="16" spans="1:122" ht="14.25" customHeight="1" x14ac:dyDescent="0.15">
      <c r="A16" s="142" t="str">
        <f t="shared" si="0"/>
        <v>Juil.2017</v>
      </c>
      <c r="B16" s="209" t="s">
        <v>282</v>
      </c>
      <c r="C16" s="423">
        <f t="shared" si="1"/>
        <v>0</v>
      </c>
      <c r="D16" s="424">
        <f t="shared" si="2"/>
        <v>0</v>
      </c>
      <c r="E16" s="424">
        <f t="shared" si="3"/>
        <v>0</v>
      </c>
      <c r="F16" s="425">
        <f t="shared" si="4"/>
        <v>0</v>
      </c>
      <c r="G16" s="426" t="str">
        <f t="shared" si="32"/>
        <v/>
      </c>
      <c r="H16" s="432">
        <f t="shared" si="5"/>
        <v>0</v>
      </c>
      <c r="I16" s="8"/>
      <c r="J16" s="5"/>
      <c r="K16" s="9"/>
      <c r="L16" s="8"/>
      <c r="M16" s="9"/>
      <c r="N16" s="8"/>
      <c r="O16" s="9"/>
      <c r="P16" s="5"/>
      <c r="Q16" s="4"/>
      <c r="R16" s="28"/>
      <c r="S16" s="4"/>
      <c r="T16" s="28"/>
      <c r="U16" s="4"/>
      <c r="V16" s="28"/>
      <c r="W16" s="11"/>
      <c r="X16" s="4"/>
      <c r="Y16" s="428" t="str">
        <f t="shared" si="6"/>
        <v/>
      </c>
      <c r="Z16" s="429">
        <f t="shared" si="7"/>
        <v>0</v>
      </c>
      <c r="AA16" s="430" t="str">
        <f t="shared" si="8"/>
        <v/>
      </c>
      <c r="AB16" s="429" t="str">
        <f t="shared" si="9"/>
        <v/>
      </c>
      <c r="AC16" s="429">
        <f t="shared" si="10"/>
        <v>0</v>
      </c>
      <c r="AD16" s="430" t="str">
        <f t="shared" si="11"/>
        <v/>
      </c>
      <c r="AE16" s="429" t="str">
        <f t="shared" si="12"/>
        <v/>
      </c>
      <c r="AF16" s="429">
        <f t="shared" si="13"/>
        <v>0</v>
      </c>
      <c r="AG16" s="430" t="str">
        <f t="shared" si="14"/>
        <v/>
      </c>
      <c r="AH16" s="433">
        <f t="shared" si="15"/>
        <v>0</v>
      </c>
      <c r="BR16" s="303">
        <f t="shared" si="16"/>
        <v>0</v>
      </c>
      <c r="BS16" s="303">
        <f t="shared" si="17"/>
        <v>0</v>
      </c>
      <c r="BT16" s="303">
        <f t="shared" si="18"/>
        <v>0</v>
      </c>
      <c r="BU16" s="303">
        <f t="shared" si="19"/>
        <v>0</v>
      </c>
      <c r="BV16" s="303">
        <f t="shared" si="20"/>
        <v>0</v>
      </c>
      <c r="BW16" s="303">
        <f t="shared" si="21"/>
        <v>0</v>
      </c>
      <c r="BX16" s="303">
        <f t="shared" si="22"/>
        <v>0</v>
      </c>
      <c r="BY16" s="303">
        <f t="shared" si="23"/>
        <v>0</v>
      </c>
      <c r="BZ16" s="303">
        <f t="shared" si="24"/>
        <v>0</v>
      </c>
      <c r="CA16" s="303">
        <f t="shared" si="25"/>
        <v>0</v>
      </c>
      <c r="CB16" s="303">
        <f t="shared" si="26"/>
        <v>0</v>
      </c>
      <c r="CC16" s="303">
        <f t="shared" si="27"/>
        <v>0</v>
      </c>
      <c r="CD16" s="303">
        <f t="shared" si="28"/>
        <v>0</v>
      </c>
      <c r="CE16" s="380">
        <v>0</v>
      </c>
      <c r="CF16" s="434"/>
      <c r="CG16" s="380">
        <v>0</v>
      </c>
      <c r="CH16" s="380"/>
      <c r="CI16" s="303">
        <f t="shared" si="29"/>
        <v>0</v>
      </c>
      <c r="CJ16" s="303">
        <f t="shared" si="30"/>
        <v>120</v>
      </c>
      <c r="CK16" s="303">
        <f t="shared" si="31"/>
        <v>100</v>
      </c>
    </row>
    <row r="17" spans="1:122" ht="14.25" customHeight="1" x14ac:dyDescent="0.15">
      <c r="A17" s="142" t="str">
        <f t="shared" si="0"/>
        <v>Août2017</v>
      </c>
      <c r="B17" s="209" t="s">
        <v>283</v>
      </c>
      <c r="C17" s="423">
        <f t="shared" si="1"/>
        <v>0</v>
      </c>
      <c r="D17" s="424">
        <f t="shared" si="2"/>
        <v>0</v>
      </c>
      <c r="E17" s="424">
        <f t="shared" si="3"/>
        <v>0</v>
      </c>
      <c r="F17" s="425">
        <f t="shared" si="4"/>
        <v>0</v>
      </c>
      <c r="G17" s="426" t="str">
        <f t="shared" si="32"/>
        <v/>
      </c>
      <c r="H17" s="432">
        <f t="shared" si="5"/>
        <v>0</v>
      </c>
      <c r="I17" s="8"/>
      <c r="J17" s="5"/>
      <c r="K17" s="9"/>
      <c r="L17" s="8"/>
      <c r="M17" s="9"/>
      <c r="N17" s="8"/>
      <c r="O17" s="9"/>
      <c r="P17" s="5"/>
      <c r="Q17" s="4"/>
      <c r="R17" s="28"/>
      <c r="S17" s="4"/>
      <c r="T17" s="28"/>
      <c r="U17" s="4"/>
      <c r="V17" s="28"/>
      <c r="W17" s="11"/>
      <c r="X17" s="4"/>
      <c r="Y17" s="428" t="str">
        <f t="shared" si="6"/>
        <v/>
      </c>
      <c r="Z17" s="429">
        <f t="shared" si="7"/>
        <v>0</v>
      </c>
      <c r="AA17" s="430" t="str">
        <f t="shared" si="8"/>
        <v/>
      </c>
      <c r="AB17" s="429" t="str">
        <f t="shared" si="9"/>
        <v/>
      </c>
      <c r="AC17" s="429">
        <f t="shared" si="10"/>
        <v>0</v>
      </c>
      <c r="AD17" s="430" t="str">
        <f t="shared" si="11"/>
        <v/>
      </c>
      <c r="AE17" s="429" t="str">
        <f t="shared" si="12"/>
        <v/>
      </c>
      <c r="AF17" s="429">
        <f t="shared" si="13"/>
        <v>0</v>
      </c>
      <c r="AG17" s="430" t="str">
        <f t="shared" si="14"/>
        <v/>
      </c>
      <c r="AH17" s="433">
        <f t="shared" si="15"/>
        <v>0</v>
      </c>
      <c r="BR17" s="303">
        <f t="shared" si="16"/>
        <v>0</v>
      </c>
      <c r="BS17" s="303">
        <f t="shared" si="17"/>
        <v>0</v>
      </c>
      <c r="BT17" s="303">
        <f t="shared" si="18"/>
        <v>0</v>
      </c>
      <c r="BU17" s="303">
        <f t="shared" si="19"/>
        <v>0</v>
      </c>
      <c r="BV17" s="303">
        <f t="shared" si="20"/>
        <v>0</v>
      </c>
      <c r="BW17" s="303">
        <f t="shared" si="21"/>
        <v>0</v>
      </c>
      <c r="BX17" s="303">
        <f t="shared" si="22"/>
        <v>0</v>
      </c>
      <c r="BY17" s="303">
        <f t="shared" si="23"/>
        <v>0</v>
      </c>
      <c r="BZ17" s="303">
        <f t="shared" si="24"/>
        <v>0</v>
      </c>
      <c r="CA17" s="303">
        <f t="shared" si="25"/>
        <v>0</v>
      </c>
      <c r="CB17" s="303">
        <f t="shared" si="26"/>
        <v>0</v>
      </c>
      <c r="CC17" s="303">
        <f t="shared" si="27"/>
        <v>0</v>
      </c>
      <c r="CD17" s="303">
        <f t="shared" si="28"/>
        <v>0</v>
      </c>
      <c r="CE17" s="380">
        <v>0</v>
      </c>
      <c r="CF17" s="434"/>
      <c r="CG17" s="380">
        <v>0</v>
      </c>
      <c r="CH17" s="380"/>
      <c r="CI17" s="303">
        <f t="shared" si="29"/>
        <v>0</v>
      </c>
      <c r="CJ17" s="303">
        <f t="shared" si="30"/>
        <v>120</v>
      </c>
      <c r="CK17" s="303">
        <f t="shared" si="31"/>
        <v>100</v>
      </c>
    </row>
    <row r="18" spans="1:122" ht="14.25" customHeight="1" x14ac:dyDescent="0.15">
      <c r="A18" s="142" t="str">
        <f t="shared" si="0"/>
        <v>Sept.2017</v>
      </c>
      <c r="B18" s="209" t="s">
        <v>284</v>
      </c>
      <c r="C18" s="423">
        <f t="shared" si="1"/>
        <v>0</v>
      </c>
      <c r="D18" s="424">
        <f t="shared" si="2"/>
        <v>0</v>
      </c>
      <c r="E18" s="424">
        <f t="shared" si="3"/>
        <v>0</v>
      </c>
      <c r="F18" s="425">
        <f t="shared" si="4"/>
        <v>0</v>
      </c>
      <c r="G18" s="426" t="str">
        <f t="shared" si="32"/>
        <v/>
      </c>
      <c r="H18" s="432">
        <f t="shared" si="5"/>
        <v>0</v>
      </c>
      <c r="I18" s="8"/>
      <c r="J18" s="5"/>
      <c r="K18" s="9"/>
      <c r="L18" s="8"/>
      <c r="M18" s="9"/>
      <c r="N18" s="8"/>
      <c r="O18" s="9"/>
      <c r="P18" s="5"/>
      <c r="Q18" s="4"/>
      <c r="R18" s="28"/>
      <c r="S18" s="4"/>
      <c r="T18" s="28"/>
      <c r="U18" s="4"/>
      <c r="V18" s="28"/>
      <c r="W18" s="11"/>
      <c r="X18" s="4"/>
      <c r="Y18" s="428" t="str">
        <f t="shared" si="6"/>
        <v/>
      </c>
      <c r="Z18" s="429">
        <f t="shared" si="7"/>
        <v>0</v>
      </c>
      <c r="AA18" s="430" t="str">
        <f t="shared" si="8"/>
        <v/>
      </c>
      <c r="AB18" s="429" t="str">
        <f t="shared" si="9"/>
        <v/>
      </c>
      <c r="AC18" s="429">
        <f t="shared" si="10"/>
        <v>0</v>
      </c>
      <c r="AD18" s="430" t="str">
        <f t="shared" si="11"/>
        <v/>
      </c>
      <c r="AE18" s="429" t="str">
        <f t="shared" si="12"/>
        <v/>
      </c>
      <c r="AF18" s="429">
        <f t="shared" si="13"/>
        <v>0</v>
      </c>
      <c r="AG18" s="430" t="str">
        <f t="shared" si="14"/>
        <v/>
      </c>
      <c r="AH18" s="433">
        <f t="shared" si="15"/>
        <v>0</v>
      </c>
      <c r="BR18" s="303">
        <f t="shared" si="16"/>
        <v>0</v>
      </c>
      <c r="BS18" s="303">
        <f t="shared" si="17"/>
        <v>0</v>
      </c>
      <c r="BT18" s="303">
        <f t="shared" si="18"/>
        <v>0</v>
      </c>
      <c r="BU18" s="303">
        <f t="shared" si="19"/>
        <v>0</v>
      </c>
      <c r="BV18" s="303">
        <f t="shared" si="20"/>
        <v>0</v>
      </c>
      <c r="BW18" s="303">
        <f t="shared" si="21"/>
        <v>0</v>
      </c>
      <c r="BX18" s="303">
        <f t="shared" si="22"/>
        <v>0</v>
      </c>
      <c r="BY18" s="303">
        <f t="shared" si="23"/>
        <v>0</v>
      </c>
      <c r="BZ18" s="303">
        <f t="shared" si="24"/>
        <v>0</v>
      </c>
      <c r="CA18" s="303">
        <f t="shared" si="25"/>
        <v>0</v>
      </c>
      <c r="CB18" s="303">
        <f t="shared" si="26"/>
        <v>0</v>
      </c>
      <c r="CC18" s="303">
        <f t="shared" si="27"/>
        <v>0</v>
      </c>
      <c r="CD18" s="303">
        <f t="shared" si="28"/>
        <v>0</v>
      </c>
      <c r="CE18" s="380">
        <v>0</v>
      </c>
      <c r="CF18" s="434"/>
      <c r="CG18" s="380">
        <v>0</v>
      </c>
      <c r="CH18" s="380"/>
      <c r="CI18" s="303">
        <f t="shared" si="29"/>
        <v>0</v>
      </c>
      <c r="CJ18" s="303">
        <f t="shared" si="30"/>
        <v>120</v>
      </c>
      <c r="CK18" s="303">
        <f t="shared" si="31"/>
        <v>100</v>
      </c>
    </row>
    <row r="19" spans="1:122" ht="14.25" customHeight="1" x14ac:dyDescent="0.15">
      <c r="A19" s="142" t="str">
        <f t="shared" si="0"/>
        <v>Oct.2017</v>
      </c>
      <c r="B19" s="209" t="s">
        <v>285</v>
      </c>
      <c r="C19" s="423">
        <f t="shared" si="1"/>
        <v>0</v>
      </c>
      <c r="D19" s="424">
        <f t="shared" si="2"/>
        <v>0</v>
      </c>
      <c r="E19" s="424">
        <f t="shared" si="3"/>
        <v>0</v>
      </c>
      <c r="F19" s="425">
        <f t="shared" si="4"/>
        <v>0</v>
      </c>
      <c r="G19" s="426" t="str">
        <f t="shared" si="32"/>
        <v/>
      </c>
      <c r="H19" s="432">
        <f t="shared" si="5"/>
        <v>0</v>
      </c>
      <c r="I19" s="8"/>
      <c r="J19" s="5"/>
      <c r="K19" s="9"/>
      <c r="L19" s="8"/>
      <c r="M19" s="9"/>
      <c r="N19" s="8"/>
      <c r="O19" s="9"/>
      <c r="P19" s="5"/>
      <c r="Q19" s="4"/>
      <c r="R19" s="28"/>
      <c r="S19" s="4"/>
      <c r="T19" s="28"/>
      <c r="U19" s="4"/>
      <c r="V19" s="28"/>
      <c r="W19" s="11"/>
      <c r="X19" s="4"/>
      <c r="Y19" s="428" t="str">
        <f t="shared" si="6"/>
        <v/>
      </c>
      <c r="Z19" s="429">
        <f t="shared" si="7"/>
        <v>0</v>
      </c>
      <c r="AA19" s="430" t="str">
        <f t="shared" si="8"/>
        <v/>
      </c>
      <c r="AB19" s="429" t="str">
        <f t="shared" si="9"/>
        <v/>
      </c>
      <c r="AC19" s="429">
        <f t="shared" si="10"/>
        <v>0</v>
      </c>
      <c r="AD19" s="430" t="str">
        <f t="shared" si="11"/>
        <v/>
      </c>
      <c r="AE19" s="429" t="str">
        <f t="shared" si="12"/>
        <v/>
      </c>
      <c r="AF19" s="429">
        <f t="shared" si="13"/>
        <v>0</v>
      </c>
      <c r="AG19" s="430" t="str">
        <f t="shared" si="14"/>
        <v/>
      </c>
      <c r="AH19" s="433">
        <f t="shared" si="15"/>
        <v>0</v>
      </c>
      <c r="BR19" s="303">
        <f t="shared" si="16"/>
        <v>0</v>
      </c>
      <c r="BS19" s="303">
        <f t="shared" si="17"/>
        <v>0</v>
      </c>
      <c r="BT19" s="303">
        <f t="shared" si="18"/>
        <v>0</v>
      </c>
      <c r="BU19" s="303">
        <f t="shared" si="19"/>
        <v>0</v>
      </c>
      <c r="BV19" s="303">
        <f t="shared" si="20"/>
        <v>0</v>
      </c>
      <c r="BW19" s="303">
        <f t="shared" si="21"/>
        <v>0</v>
      </c>
      <c r="BX19" s="303">
        <f t="shared" si="22"/>
        <v>0</v>
      </c>
      <c r="BY19" s="303">
        <f t="shared" si="23"/>
        <v>0</v>
      </c>
      <c r="BZ19" s="303">
        <f t="shared" si="24"/>
        <v>0</v>
      </c>
      <c r="CA19" s="303">
        <f t="shared" si="25"/>
        <v>0</v>
      </c>
      <c r="CB19" s="303">
        <f t="shared" si="26"/>
        <v>0</v>
      </c>
      <c r="CC19" s="303">
        <f t="shared" si="27"/>
        <v>0</v>
      </c>
      <c r="CD19" s="303">
        <f t="shared" si="28"/>
        <v>0</v>
      </c>
      <c r="CE19" s="380">
        <v>0</v>
      </c>
      <c r="CF19" s="434"/>
      <c r="CG19" s="380">
        <v>0</v>
      </c>
      <c r="CH19" s="380"/>
      <c r="CI19" s="303">
        <f t="shared" si="29"/>
        <v>0</v>
      </c>
      <c r="CJ19" s="303">
        <f t="shared" si="30"/>
        <v>120</v>
      </c>
      <c r="CK19" s="303">
        <f t="shared" si="31"/>
        <v>100</v>
      </c>
    </row>
    <row r="20" spans="1:122" ht="14.25" customHeight="1" x14ac:dyDescent="0.15">
      <c r="A20" s="142" t="str">
        <f t="shared" si="0"/>
        <v>Nov2017</v>
      </c>
      <c r="B20" s="209" t="s">
        <v>286</v>
      </c>
      <c r="C20" s="423">
        <f t="shared" si="1"/>
        <v>0</v>
      </c>
      <c r="D20" s="424">
        <f t="shared" si="2"/>
        <v>0</v>
      </c>
      <c r="E20" s="424">
        <f t="shared" si="3"/>
        <v>0</v>
      </c>
      <c r="F20" s="425">
        <f t="shared" si="4"/>
        <v>0</v>
      </c>
      <c r="G20" s="426" t="str">
        <f t="shared" si="32"/>
        <v/>
      </c>
      <c r="H20" s="432">
        <f t="shared" si="5"/>
        <v>0</v>
      </c>
      <c r="I20" s="8"/>
      <c r="J20" s="5"/>
      <c r="K20" s="9"/>
      <c r="L20" s="8"/>
      <c r="M20" s="9"/>
      <c r="N20" s="8"/>
      <c r="O20" s="9"/>
      <c r="P20" s="5"/>
      <c r="Q20" s="4"/>
      <c r="R20" s="28"/>
      <c r="S20" s="4"/>
      <c r="T20" s="28"/>
      <c r="U20" s="4"/>
      <c r="V20" s="28"/>
      <c r="W20" s="11"/>
      <c r="X20" s="4"/>
      <c r="Y20" s="428" t="str">
        <f t="shared" si="6"/>
        <v/>
      </c>
      <c r="Z20" s="429">
        <f t="shared" si="7"/>
        <v>0</v>
      </c>
      <c r="AA20" s="430" t="str">
        <f t="shared" si="8"/>
        <v/>
      </c>
      <c r="AB20" s="429" t="str">
        <f t="shared" si="9"/>
        <v/>
      </c>
      <c r="AC20" s="429">
        <f t="shared" si="10"/>
        <v>0</v>
      </c>
      <c r="AD20" s="430" t="str">
        <f t="shared" si="11"/>
        <v/>
      </c>
      <c r="AE20" s="429" t="str">
        <f t="shared" si="12"/>
        <v/>
      </c>
      <c r="AF20" s="429">
        <f t="shared" si="13"/>
        <v>0</v>
      </c>
      <c r="AG20" s="430" t="str">
        <f t="shared" si="14"/>
        <v/>
      </c>
      <c r="AH20" s="433">
        <f t="shared" si="15"/>
        <v>0</v>
      </c>
      <c r="BR20" s="303">
        <f t="shared" si="16"/>
        <v>0</v>
      </c>
      <c r="BS20" s="303">
        <f t="shared" si="17"/>
        <v>0</v>
      </c>
      <c r="BT20" s="303">
        <f t="shared" si="18"/>
        <v>0</v>
      </c>
      <c r="BU20" s="303">
        <f t="shared" si="19"/>
        <v>0</v>
      </c>
      <c r="BV20" s="303">
        <f t="shared" si="20"/>
        <v>0</v>
      </c>
      <c r="BW20" s="303">
        <f t="shared" si="21"/>
        <v>0</v>
      </c>
      <c r="BX20" s="303">
        <f t="shared" si="22"/>
        <v>0</v>
      </c>
      <c r="BY20" s="303">
        <f t="shared" si="23"/>
        <v>0</v>
      </c>
      <c r="BZ20" s="303">
        <f t="shared" si="24"/>
        <v>0</v>
      </c>
      <c r="CA20" s="303">
        <f t="shared" si="25"/>
        <v>0</v>
      </c>
      <c r="CB20" s="303">
        <f t="shared" si="26"/>
        <v>0</v>
      </c>
      <c r="CC20" s="303">
        <f t="shared" si="27"/>
        <v>0</v>
      </c>
      <c r="CD20" s="303">
        <f t="shared" si="28"/>
        <v>0</v>
      </c>
      <c r="CE20" s="380">
        <v>0</v>
      </c>
      <c r="CF20" s="434"/>
      <c r="CG20" s="380">
        <v>0</v>
      </c>
      <c r="CH20" s="380"/>
      <c r="CI20" s="303">
        <f t="shared" si="29"/>
        <v>0</v>
      </c>
      <c r="CJ20" s="303">
        <f t="shared" si="30"/>
        <v>120</v>
      </c>
      <c r="CK20" s="303">
        <f t="shared" si="31"/>
        <v>100</v>
      </c>
    </row>
    <row r="21" spans="1:122" ht="14.25" customHeight="1" x14ac:dyDescent="0.15">
      <c r="A21" s="142" t="str">
        <f t="shared" si="0"/>
        <v>Déc.2017</v>
      </c>
      <c r="B21" s="219" t="s">
        <v>287</v>
      </c>
      <c r="C21" s="423">
        <f t="shared" si="1"/>
        <v>0</v>
      </c>
      <c r="D21" s="424">
        <f t="shared" si="2"/>
        <v>0</v>
      </c>
      <c r="E21" s="424">
        <f t="shared" si="3"/>
        <v>0</v>
      </c>
      <c r="F21" s="425">
        <f t="shared" si="4"/>
        <v>0</v>
      </c>
      <c r="G21" s="426" t="str">
        <f t="shared" si="32"/>
        <v/>
      </c>
      <c r="H21" s="435">
        <f t="shared" si="5"/>
        <v>0</v>
      </c>
      <c r="I21" s="8"/>
      <c r="J21" s="6"/>
      <c r="K21" s="9"/>
      <c r="L21" s="8"/>
      <c r="M21" s="9"/>
      <c r="N21" s="8"/>
      <c r="O21" s="9"/>
      <c r="P21" s="6"/>
      <c r="Q21" s="30"/>
      <c r="R21" s="29"/>
      <c r="S21" s="30"/>
      <c r="T21" s="29"/>
      <c r="U21" s="30"/>
      <c r="V21" s="29"/>
      <c r="W21" s="12"/>
      <c r="X21" s="30"/>
      <c r="Y21" s="428" t="str">
        <f t="shared" si="6"/>
        <v/>
      </c>
      <c r="Z21" s="429">
        <f t="shared" si="7"/>
        <v>0</v>
      </c>
      <c r="AA21" s="430" t="str">
        <f t="shared" si="8"/>
        <v/>
      </c>
      <c r="AB21" s="429" t="str">
        <f t="shared" si="9"/>
        <v/>
      </c>
      <c r="AC21" s="429">
        <f t="shared" si="10"/>
        <v>0</v>
      </c>
      <c r="AD21" s="430" t="str">
        <f t="shared" si="11"/>
        <v/>
      </c>
      <c r="AE21" s="429" t="str">
        <f t="shared" si="12"/>
        <v/>
      </c>
      <c r="AF21" s="429">
        <f t="shared" si="13"/>
        <v>0</v>
      </c>
      <c r="AG21" s="430" t="str">
        <f t="shared" si="14"/>
        <v/>
      </c>
      <c r="AH21" s="436">
        <f t="shared" si="15"/>
        <v>0</v>
      </c>
      <c r="BR21" s="303">
        <f t="shared" si="16"/>
        <v>0</v>
      </c>
      <c r="BS21" s="303">
        <f t="shared" si="17"/>
        <v>0</v>
      </c>
      <c r="BT21" s="303">
        <f t="shared" si="18"/>
        <v>0</v>
      </c>
      <c r="BU21" s="303">
        <f t="shared" si="19"/>
        <v>0</v>
      </c>
      <c r="BV21" s="303">
        <f t="shared" si="20"/>
        <v>0</v>
      </c>
      <c r="BW21" s="303">
        <f t="shared" si="21"/>
        <v>0</v>
      </c>
      <c r="BX21" s="303">
        <f t="shared" si="22"/>
        <v>0</v>
      </c>
      <c r="BY21" s="303">
        <f t="shared" si="23"/>
        <v>0</v>
      </c>
      <c r="BZ21" s="303">
        <f t="shared" si="24"/>
        <v>0</v>
      </c>
      <c r="CA21" s="303">
        <f t="shared" si="25"/>
        <v>0</v>
      </c>
      <c r="CB21" s="303">
        <f t="shared" si="26"/>
        <v>0</v>
      </c>
      <c r="CC21" s="303">
        <f t="shared" si="27"/>
        <v>0</v>
      </c>
      <c r="CD21" s="303">
        <f t="shared" si="28"/>
        <v>0</v>
      </c>
      <c r="CE21" s="380">
        <v>0</v>
      </c>
      <c r="CF21" s="434"/>
      <c r="CG21" s="380">
        <v>0</v>
      </c>
      <c r="CH21" s="380"/>
      <c r="CI21" s="303">
        <f t="shared" si="29"/>
        <v>0</v>
      </c>
      <c r="CJ21" s="303">
        <f t="shared" si="30"/>
        <v>120</v>
      </c>
      <c r="CK21" s="303">
        <f t="shared" si="31"/>
        <v>100</v>
      </c>
    </row>
    <row r="22" spans="1:122" s="220" customFormat="1" ht="14.25" customHeight="1" x14ac:dyDescent="0.15">
      <c r="A22" s="142" t="str">
        <f>B22&amp;A2</f>
        <v>Total</v>
      </c>
      <c r="B22" s="221" t="s">
        <v>214</v>
      </c>
      <c r="C22" s="437">
        <f>SUM(C10:C21)</f>
        <v>120</v>
      </c>
      <c r="D22" s="223">
        <f>SUM(D10:D21)</f>
        <v>145</v>
      </c>
      <c r="E22" s="223">
        <f>SUM(E10:E21)</f>
        <v>50</v>
      </c>
      <c r="F22" s="223">
        <f>SUM(F10:F21)</f>
        <v>195</v>
      </c>
      <c r="G22" s="313">
        <f t="shared" si="32"/>
        <v>1.625</v>
      </c>
      <c r="H22" s="314">
        <f>SUM(H10:H21)</f>
        <v>0</v>
      </c>
      <c r="I22" s="223">
        <f>SUM(I10:I21)</f>
        <v>100</v>
      </c>
      <c r="J22" s="222">
        <f>SUM(J10:J21)</f>
        <v>50</v>
      </c>
      <c r="K22" s="223" t="s">
        <v>288</v>
      </c>
      <c r="L22" s="222">
        <f>SUM(L10:L21)</f>
        <v>50</v>
      </c>
      <c r="M22" s="223" t="s">
        <v>288</v>
      </c>
      <c r="N22" s="222">
        <f>SUM(N10:N21)</f>
        <v>20</v>
      </c>
      <c r="O22" s="223" t="s">
        <v>288</v>
      </c>
      <c r="P22" s="222" t="s">
        <v>288</v>
      </c>
      <c r="Q22" s="224">
        <f>SUM(Q10:Q21)</f>
        <v>0</v>
      </c>
      <c r="R22" s="438" t="s">
        <v>288</v>
      </c>
      <c r="S22" s="224">
        <f>SUM(S10:S21)</f>
        <v>0</v>
      </c>
      <c r="T22" s="438" t="s">
        <v>288</v>
      </c>
      <c r="U22" s="224">
        <f>SUM(U10:U21)</f>
        <v>0</v>
      </c>
      <c r="V22" s="438">
        <f>SUM(V10:V21)</f>
        <v>20</v>
      </c>
      <c r="W22" s="348">
        <f>SUM(W10:W21)</f>
        <v>30</v>
      </c>
      <c r="X22" s="224">
        <f>SUM(X10:X21)</f>
        <v>0</v>
      </c>
      <c r="Y22" s="438" t="s">
        <v>288</v>
      </c>
      <c r="Z22" s="223">
        <f>SUM(Z10:Z21)</f>
        <v>100</v>
      </c>
      <c r="AA22" s="224" t="s">
        <v>288</v>
      </c>
      <c r="AB22" s="223" t="s">
        <v>288</v>
      </c>
      <c r="AC22" s="223">
        <f>SUM(AC10:AC21)</f>
        <v>25</v>
      </c>
      <c r="AD22" s="224" t="s">
        <v>288</v>
      </c>
      <c r="AE22" s="223" t="s">
        <v>288</v>
      </c>
      <c r="AF22" s="223">
        <f>SUM(AF10:AF21)</f>
        <v>20</v>
      </c>
      <c r="AG22" s="224" t="s">
        <v>288</v>
      </c>
      <c r="AH22" s="224">
        <f>SUM(AH10:AH21)</f>
        <v>50</v>
      </c>
      <c r="AI22" s="228"/>
      <c r="AJ22" s="321"/>
      <c r="AK22" s="321"/>
      <c r="AL22" s="228"/>
      <c r="AM22" s="228"/>
      <c r="AN22" s="228"/>
      <c r="AO22" s="228"/>
      <c r="AP22" s="228"/>
      <c r="AQ22" s="321"/>
      <c r="AR22" s="321"/>
      <c r="AS22" s="321"/>
      <c r="AT22" s="322"/>
      <c r="AU22" s="323"/>
      <c r="AV22" s="323"/>
      <c r="AW22" s="228"/>
      <c r="AX22" s="228"/>
      <c r="BP22" s="353"/>
      <c r="BQ22" s="353"/>
      <c r="BR22" s="353"/>
      <c r="BS22" s="353"/>
      <c r="BT22" s="353"/>
      <c r="BU22" s="353"/>
      <c r="BV22" s="353"/>
      <c r="BW22" s="353"/>
      <c r="BX22" s="353"/>
      <c r="BY22" s="353"/>
      <c r="BZ22" s="353"/>
      <c r="CA22" s="353"/>
      <c r="CB22" s="353"/>
      <c r="CC22" s="353"/>
      <c r="CD22" s="353"/>
      <c r="CE22" s="353"/>
      <c r="CF22" s="353"/>
      <c r="CG22" s="353"/>
      <c r="CH22" s="353"/>
      <c r="CI22" s="353"/>
      <c r="CJ22" s="353"/>
      <c r="CK22" s="353"/>
      <c r="CL22" s="353"/>
      <c r="CM22" s="353"/>
      <c r="CN22" s="353"/>
      <c r="CO22" s="353"/>
      <c r="CP22" s="353"/>
      <c r="CQ22" s="353"/>
      <c r="CR22" s="353"/>
      <c r="CS22" s="353"/>
      <c r="CT22" s="353"/>
      <c r="CU22" s="353"/>
      <c r="CV22" s="353"/>
      <c r="CW22" s="353"/>
      <c r="CX22" s="353"/>
      <c r="CY22" s="353"/>
      <c r="CZ22" s="353"/>
      <c r="DA22" s="353"/>
      <c r="DB22" s="353"/>
      <c r="DC22" s="353"/>
      <c r="DD22" s="353"/>
      <c r="DE22" s="353"/>
      <c r="DF22" s="353"/>
      <c r="DG22" s="353"/>
      <c r="DH22" s="353"/>
      <c r="DI22" s="353"/>
      <c r="DJ22" s="353"/>
      <c r="DK22" s="353"/>
      <c r="DL22" s="353"/>
      <c r="DM22" s="353"/>
      <c r="DN22" s="353"/>
      <c r="DO22" s="353"/>
      <c r="DP22" s="353"/>
      <c r="DQ22" s="353"/>
      <c r="DR22" s="353"/>
    </row>
    <row r="23" spans="1:122" s="220" customFormat="1" ht="15" customHeight="1" x14ac:dyDescent="0.15">
      <c r="A23" s="142"/>
      <c r="B23" s="64"/>
      <c r="C23" s="65"/>
      <c r="D23" s="65"/>
      <c r="E23" s="65"/>
      <c r="F23" s="66"/>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40"/>
      <c r="AJ23" s="441"/>
      <c r="AK23" s="441"/>
      <c r="AL23" s="440"/>
      <c r="AM23" s="440"/>
      <c r="AN23" s="440"/>
      <c r="AO23" s="440"/>
      <c r="AP23" s="440"/>
      <c r="AQ23" s="441"/>
      <c r="AR23" s="441"/>
      <c r="AS23" s="441"/>
      <c r="AT23" s="442"/>
      <c r="AU23" s="440"/>
      <c r="AV23" s="440"/>
      <c r="AW23" s="440"/>
      <c r="AX23" s="440"/>
      <c r="AY23" s="441"/>
      <c r="AZ23" s="441"/>
      <c r="BA23" s="441"/>
      <c r="BB23" s="441"/>
      <c r="BC23" s="441"/>
      <c r="BD23" s="441"/>
      <c r="BE23" s="441"/>
      <c r="BF23" s="441"/>
      <c r="BG23" s="441"/>
      <c r="BH23" s="441"/>
      <c r="BI23" s="441"/>
      <c r="BJ23" s="441"/>
      <c r="BK23" s="441"/>
      <c r="BL23" s="441"/>
      <c r="BM23" s="441"/>
      <c r="BN23" s="441"/>
      <c r="BO23" s="441"/>
      <c r="BP23" s="353"/>
      <c r="BQ23" s="353"/>
      <c r="BR23" s="353"/>
      <c r="BS23" s="353"/>
      <c r="BT23" s="353"/>
      <c r="BU23" s="353"/>
      <c r="BV23" s="353"/>
      <c r="BW23" s="353"/>
      <c r="BX23" s="353"/>
      <c r="BY23" s="353"/>
      <c r="BZ23" s="353"/>
      <c r="CA23" s="353"/>
      <c r="CB23" s="353"/>
      <c r="CC23" s="353"/>
      <c r="CD23" s="353"/>
      <c r="CE23" s="353"/>
      <c r="CF23" s="353"/>
      <c r="CG23" s="353"/>
      <c r="CH23" s="353"/>
      <c r="CI23" s="353"/>
      <c r="CJ23" s="353"/>
      <c r="CK23" s="353"/>
      <c r="CL23" s="353"/>
      <c r="CM23" s="353"/>
      <c r="CN23" s="353"/>
      <c r="CO23" s="353"/>
      <c r="CP23" s="353"/>
      <c r="CQ23" s="353"/>
      <c r="CR23" s="353"/>
      <c r="CS23" s="353"/>
      <c r="CT23" s="353"/>
      <c r="CU23" s="353"/>
      <c r="CV23" s="353"/>
      <c r="CW23" s="353"/>
      <c r="CX23" s="353"/>
      <c r="CY23" s="353"/>
      <c r="CZ23" s="353"/>
      <c r="DA23" s="353"/>
      <c r="DB23" s="353"/>
      <c r="DC23" s="353"/>
      <c r="DD23" s="353"/>
      <c r="DE23" s="353"/>
      <c r="DF23" s="353"/>
      <c r="DG23" s="353"/>
      <c r="DH23" s="353"/>
      <c r="DI23" s="353"/>
      <c r="DJ23" s="353"/>
      <c r="DK23" s="353"/>
      <c r="DL23" s="353"/>
      <c r="DM23" s="353"/>
      <c r="DN23" s="353"/>
      <c r="DO23" s="353"/>
      <c r="DP23" s="353"/>
      <c r="DQ23" s="353"/>
      <c r="DR23" s="353"/>
    </row>
    <row r="24" spans="1:122" x14ac:dyDescent="0.15">
      <c r="B24" s="732" t="s">
        <v>289</v>
      </c>
      <c r="C24" s="733"/>
      <c r="D24" s="733"/>
      <c r="E24" s="733"/>
      <c r="F24" s="734"/>
    </row>
    <row r="25" spans="1:122" x14ac:dyDescent="0.15">
      <c r="B25" s="67"/>
      <c r="C25" s="68"/>
      <c r="D25" s="68"/>
      <c r="E25" s="68"/>
      <c r="F25" s="69"/>
    </row>
    <row r="26" spans="1:122" x14ac:dyDescent="0.15">
      <c r="B26" s="735" t="s">
        <v>290</v>
      </c>
      <c r="C26" s="736"/>
      <c r="D26" s="736"/>
      <c r="E26" s="736"/>
      <c r="F26" s="737"/>
    </row>
    <row r="27" spans="1:122" x14ac:dyDescent="0.15">
      <c r="B27" s="70"/>
      <c r="C27" s="71"/>
      <c r="D27" s="71"/>
      <c r="E27" s="71"/>
      <c r="F27" s="72"/>
    </row>
  </sheetData>
  <mergeCells count="11">
    <mergeCell ref="B24:F24"/>
    <mergeCell ref="B26:F26"/>
    <mergeCell ref="AB7:AD7"/>
    <mergeCell ref="AE7:AG7"/>
    <mergeCell ref="N7:O7"/>
    <mergeCell ref="B7:I7"/>
    <mergeCell ref="J7:K7"/>
    <mergeCell ref="Y7:AA7"/>
    <mergeCell ref="L7:M7"/>
    <mergeCell ref="P7:U7"/>
    <mergeCell ref="V7:X7"/>
  </mergeCells>
  <phoneticPr fontId="1" type="noConversion"/>
  <dataValidations count="1">
    <dataValidation type="list" allowBlank="1" showInputMessage="1" showErrorMessage="1" sqref="E3" xr:uid="{00000000-0002-0000-0200-000000000000}">
      <formula1>"Yes,No"</formula1>
    </dataValidation>
  </dataValidations>
  <hyperlinks>
    <hyperlink ref="B24" location="'Démarrrage '!R1C1" display="Click here to jump back to start page" xr:uid="{00000000-0004-0000-0200-000000000000}"/>
    <hyperlink ref="B26:F26" location="'(Électricité)'!R1C1" display="Click here to jump to diagrams" xr:uid="{00000000-0004-0000-0200-000001000000}"/>
  </hyperlinks>
  <pageMargins left="0.15748031496062992" right="0.15748031496062992" top="0.98425196850393704" bottom="0.98425196850393704" header="0.51181102362204722" footer="0.51181102362204722"/>
  <pageSetup paperSize="9" scale="99" orientation="landscape" r:id="rId1"/>
  <headerFooter alignWithMargins="0"/>
  <colBreaks count="4" manualBreakCount="4">
    <brk id="19" max="27" man="1"/>
    <brk id="24" min="1" max="21" man="1"/>
    <brk id="50" min="1" max="21" man="1"/>
    <brk id="59" min="1" max="21"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dimension ref="A1:BL27"/>
  <sheetViews>
    <sheetView showGridLines="0" zoomScaleNormal="100" workbookViewId="0">
      <selection activeCell="G9" sqref="G9"/>
    </sheetView>
  </sheetViews>
  <sheetFormatPr baseColWidth="10" defaultColWidth="9.1640625" defaultRowHeight="13" x14ac:dyDescent="0.15"/>
  <cols>
    <col min="1" max="1" width="3.1640625" style="324" customWidth="1"/>
    <col min="2" max="2" width="4.83203125" style="399" customWidth="1"/>
    <col min="3" max="5" width="8.5" style="165" customWidth="1"/>
    <col min="6" max="6" width="9.5" style="165" customWidth="1"/>
    <col min="7" max="8" width="8.5" style="165" customWidth="1"/>
    <col min="9" max="9" width="9.6640625" style="165" customWidth="1"/>
    <col min="10" max="12" width="13" style="164" customWidth="1"/>
    <col min="13" max="13" width="12.33203125" style="164" customWidth="1"/>
    <col min="14" max="14" width="3" style="170" customWidth="1"/>
    <col min="15" max="16" width="12.5" style="170" customWidth="1"/>
    <col min="17" max="17" width="15.1640625" style="170" customWidth="1"/>
    <col min="18" max="18" width="14.83203125" style="170" customWidth="1"/>
    <col min="19" max="19" width="14.5" style="170" customWidth="1"/>
    <col min="20" max="20" width="10.6640625" style="170" customWidth="1"/>
    <col min="21" max="21" width="12.5" style="170" customWidth="1"/>
    <col min="22" max="22" width="30" style="170" customWidth="1"/>
    <col min="23" max="23" width="28" style="170" customWidth="1"/>
    <col min="24" max="29" width="13.33203125" style="170" customWidth="1"/>
    <col min="30" max="30" width="17.1640625" style="170" customWidth="1"/>
    <col min="31" max="31" width="30" style="170" customWidth="1"/>
    <col min="32" max="34" width="9.1640625" style="171"/>
    <col min="35" max="38" width="9.1640625" style="170"/>
    <col min="39" max="39" width="15.5" style="170" customWidth="1"/>
    <col min="40" max="16384" width="9.1640625" style="164"/>
  </cols>
  <sheetData>
    <row r="1" spans="1:64" ht="17.25" customHeight="1" x14ac:dyDescent="0.15">
      <c r="A1" s="232"/>
      <c r="B1" s="164"/>
      <c r="C1" s="164"/>
      <c r="D1" s="164"/>
      <c r="E1" s="176"/>
      <c r="F1" s="83"/>
      <c r="G1" s="233"/>
      <c r="H1" s="164"/>
      <c r="I1" s="164"/>
      <c r="K1" s="234"/>
      <c r="N1" s="164"/>
      <c r="O1" s="164"/>
      <c r="P1" s="164"/>
      <c r="Q1" s="164"/>
      <c r="R1" s="164"/>
      <c r="S1" s="164"/>
      <c r="T1" s="164"/>
      <c r="U1" s="164"/>
      <c r="V1" s="164"/>
      <c r="W1" s="164"/>
      <c r="X1" s="164"/>
      <c r="Y1" s="164"/>
      <c r="Z1" s="164"/>
      <c r="AA1" s="164"/>
      <c r="AB1" s="164"/>
      <c r="AC1" s="164"/>
      <c r="AD1" s="164"/>
      <c r="AE1" s="164"/>
      <c r="AF1" s="164"/>
      <c r="AG1" s="164"/>
      <c r="AH1" s="164"/>
      <c r="AI1" s="164"/>
      <c r="AJ1" s="164"/>
      <c r="AN1" s="170"/>
      <c r="AO1" s="171"/>
      <c r="AP1" s="171"/>
      <c r="AQ1" s="171"/>
      <c r="AR1" s="171"/>
      <c r="AS1" s="171"/>
      <c r="AT1" s="172"/>
      <c r="AU1" s="172"/>
      <c r="AV1" s="172"/>
      <c r="AW1" s="172"/>
      <c r="AX1" s="172"/>
      <c r="AY1" s="172"/>
      <c r="AZ1" s="172"/>
      <c r="BA1" s="172"/>
      <c r="BB1" s="172"/>
      <c r="BC1" s="172"/>
      <c r="BD1" s="171"/>
      <c r="BE1" s="171"/>
    </row>
    <row r="2" spans="1:64" s="81" customFormat="1" ht="14.25" customHeight="1" x14ac:dyDescent="0.15">
      <c r="A2" s="142"/>
      <c r="B2" s="235"/>
      <c r="C2" s="236"/>
      <c r="D2" s="236" t="s">
        <v>183</v>
      </c>
      <c r="E2" s="327">
        <f>ICP!C3</f>
        <v>2017</v>
      </c>
      <c r="F2" s="238"/>
      <c r="G2" s="238"/>
      <c r="H2" s="239" t="s">
        <v>193</v>
      </c>
      <c r="I2" s="240">
        <f>'Démarrrage '!H18</f>
        <v>0</v>
      </c>
      <c r="J2" s="328"/>
      <c r="K2" s="247"/>
      <c r="L2" s="247"/>
      <c r="M2" s="247"/>
      <c r="AU2" s="82"/>
      <c r="AV2" s="87"/>
      <c r="AW2" s="87"/>
      <c r="AX2" s="82"/>
      <c r="AY2" s="82"/>
      <c r="AZ2" s="82"/>
      <c r="BA2" s="82"/>
      <c r="BB2" s="82"/>
      <c r="BC2" s="87"/>
      <c r="BD2" s="87"/>
      <c r="BE2" s="87"/>
      <c r="BF2" s="159"/>
      <c r="BG2" s="160"/>
      <c r="BH2" s="159"/>
      <c r="BI2" s="82"/>
      <c r="BJ2" s="82"/>
    </row>
    <row r="3" spans="1:64" s="81" customFormat="1" ht="14.25" customHeight="1" x14ac:dyDescent="0.15">
      <c r="A3" s="142"/>
      <c r="B3" s="248"/>
      <c r="C3" s="330"/>
      <c r="D3" s="330"/>
      <c r="E3" s="250"/>
      <c r="F3" s="250"/>
      <c r="G3" s="250"/>
      <c r="H3" s="251"/>
      <c r="I3" s="252"/>
      <c r="J3" s="331"/>
      <c r="K3" s="247"/>
      <c r="L3" s="247"/>
      <c r="M3" s="247"/>
      <c r="AU3" s="82"/>
      <c r="AV3" s="87"/>
      <c r="AW3" s="87"/>
      <c r="AX3" s="82"/>
      <c r="AY3" s="82"/>
      <c r="AZ3" s="82"/>
      <c r="BA3" s="82"/>
      <c r="BB3" s="82"/>
      <c r="BC3" s="87"/>
      <c r="BD3" s="87"/>
      <c r="BE3" s="87"/>
      <c r="BF3" s="159"/>
      <c r="BG3" s="160"/>
      <c r="BH3" s="159"/>
      <c r="BI3" s="82"/>
      <c r="BJ3" s="82"/>
    </row>
    <row r="4" spans="1:64" s="81" customFormat="1" ht="14.25" customHeight="1" x14ac:dyDescent="0.15">
      <c r="A4" s="142"/>
      <c r="B4" s="248"/>
      <c r="C4" s="258"/>
      <c r="D4" s="258" t="s">
        <v>228</v>
      </c>
      <c r="E4" s="356">
        <f>G22</f>
        <v>1</v>
      </c>
      <c r="F4" s="260" t="str">
        <f>'Démarrrage '!$O$7&amp;"/kWh"</f>
        <v>$/kWh</v>
      </c>
      <c r="G4" s="250"/>
      <c r="H4" s="251"/>
      <c r="I4" s="252"/>
      <c r="J4" s="331"/>
      <c r="K4" s="247"/>
      <c r="L4" s="247"/>
      <c r="M4" s="247"/>
      <c r="AU4" s="82"/>
      <c r="AV4" s="87"/>
      <c r="AW4" s="87"/>
      <c r="AX4" s="82"/>
      <c r="AY4" s="82"/>
      <c r="AZ4" s="82"/>
      <c r="BA4" s="82"/>
      <c r="BB4" s="82"/>
      <c r="BC4" s="87"/>
      <c r="BD4" s="87"/>
      <c r="BE4" s="87"/>
      <c r="BF4" s="159"/>
      <c r="BG4" s="160"/>
      <c r="BH4" s="159"/>
      <c r="BI4" s="82"/>
      <c r="BJ4" s="82"/>
    </row>
    <row r="5" spans="1:64" s="81" customFormat="1" ht="14.25" customHeight="1" x14ac:dyDescent="0.15">
      <c r="A5" s="142"/>
      <c r="B5" s="261"/>
      <c r="C5" s="262"/>
      <c r="D5" s="262" t="s">
        <v>227</v>
      </c>
      <c r="E5" s="332">
        <f>'Démarrrage '!C18</f>
        <v>0</v>
      </c>
      <c r="F5" s="264" t="s">
        <v>226</v>
      </c>
      <c r="G5" s="333"/>
      <c r="H5" s="265" t="s">
        <v>194</v>
      </c>
      <c r="I5" s="266">
        <f>'Démarrrage '!K18</f>
        <v>0</v>
      </c>
      <c r="J5" s="334"/>
      <c r="K5" s="357"/>
      <c r="L5" s="247"/>
      <c r="M5" s="247"/>
      <c r="AU5" s="82"/>
      <c r="AV5" s="87"/>
      <c r="AW5" s="87"/>
      <c r="AX5" s="82"/>
      <c r="AY5" s="82"/>
      <c r="AZ5" s="82"/>
      <c r="BA5" s="82"/>
      <c r="BB5" s="82"/>
      <c r="BC5" s="87"/>
      <c r="BD5" s="87"/>
      <c r="BE5" s="87"/>
      <c r="BF5" s="159"/>
      <c r="BG5" s="160"/>
      <c r="BH5" s="159"/>
      <c r="BI5" s="82"/>
      <c r="BJ5" s="82"/>
    </row>
    <row r="6" spans="1:64" s="81" customFormat="1" ht="15.75" customHeight="1" x14ac:dyDescent="0.15">
      <c r="A6" s="142"/>
      <c r="B6" s="271"/>
      <c r="C6" s="271"/>
      <c r="D6" s="271"/>
      <c r="E6" s="271"/>
      <c r="F6" s="271"/>
      <c r="G6" s="271"/>
      <c r="H6" s="271"/>
      <c r="I6" s="271"/>
      <c r="J6" s="271"/>
      <c r="K6" s="271"/>
      <c r="L6" s="271"/>
      <c r="AU6" s="82"/>
      <c r="AV6" s="87"/>
      <c r="AW6" s="87"/>
      <c r="AX6" s="82"/>
      <c r="AY6" s="82"/>
      <c r="AZ6" s="82"/>
      <c r="BA6" s="82"/>
      <c r="BB6" s="82"/>
      <c r="BC6" s="87"/>
      <c r="BD6" s="87"/>
      <c r="BE6" s="87"/>
      <c r="BF6" s="159"/>
      <c r="BG6" s="160"/>
      <c r="BH6" s="159"/>
      <c r="BI6" s="82"/>
      <c r="BJ6" s="82"/>
    </row>
    <row r="7" spans="1:64" s="184" customFormat="1" ht="27" customHeight="1" x14ac:dyDescent="0.15">
      <c r="A7" s="142"/>
      <c r="B7" s="744" t="s">
        <v>291</v>
      </c>
      <c r="C7" s="745"/>
      <c r="D7" s="745"/>
      <c r="E7" s="745"/>
      <c r="F7" s="745"/>
      <c r="G7" s="745"/>
      <c r="H7" s="745"/>
      <c r="I7" s="746"/>
      <c r="J7" s="747" t="s">
        <v>292</v>
      </c>
      <c r="K7" s="748"/>
      <c r="L7" s="749"/>
      <c r="M7" s="358"/>
      <c r="AF7" s="359"/>
      <c r="AG7" s="359"/>
      <c r="AH7" s="359">
        <f>E2</f>
        <v>2017</v>
      </c>
      <c r="AI7" s="338">
        <f>E5</f>
        <v>0</v>
      </c>
      <c r="AJ7" s="337"/>
      <c r="AK7" s="337"/>
      <c r="AL7" s="337"/>
    </row>
    <row r="8" spans="1:64" s="194" customFormat="1" ht="36" x14ac:dyDescent="0.15">
      <c r="A8" s="142"/>
      <c r="B8" s="360">
        <f>IF(E2="","",E2)</f>
        <v>2017</v>
      </c>
      <c r="C8" s="361" t="s">
        <v>238</v>
      </c>
      <c r="D8" s="362" t="s">
        <v>293</v>
      </c>
      <c r="E8" s="362" t="s">
        <v>240</v>
      </c>
      <c r="F8" s="362" t="s">
        <v>241</v>
      </c>
      <c r="G8" s="362" t="s">
        <v>242</v>
      </c>
      <c r="H8" s="363" t="s">
        <v>294</v>
      </c>
      <c r="I8" s="364" t="s">
        <v>244</v>
      </c>
      <c r="J8" s="361" t="s">
        <v>245</v>
      </c>
      <c r="K8" s="362" t="s">
        <v>241</v>
      </c>
      <c r="L8" s="365" t="s">
        <v>295</v>
      </c>
      <c r="M8" s="363" t="s">
        <v>246</v>
      </c>
      <c r="AF8" s="290" t="s">
        <v>295</v>
      </c>
      <c r="AG8" s="290" t="s">
        <v>296</v>
      </c>
      <c r="AH8" s="290" t="s">
        <v>297</v>
      </c>
      <c r="AI8" s="290" t="s">
        <v>264</v>
      </c>
      <c r="AJ8" s="290" t="s">
        <v>265</v>
      </c>
      <c r="AK8" s="290" t="s">
        <v>266</v>
      </c>
      <c r="AL8" s="290" t="s">
        <v>267</v>
      </c>
      <c r="AM8" s="366"/>
      <c r="AN8" s="366"/>
      <c r="AO8" s="366"/>
      <c r="AP8" s="366"/>
      <c r="AQ8" s="366"/>
      <c r="AR8" s="366"/>
      <c r="AS8" s="366"/>
      <c r="AT8" s="366"/>
      <c r="AU8" s="366"/>
      <c r="AV8" s="366"/>
      <c r="AW8" s="366"/>
      <c r="AX8" s="366"/>
      <c r="AY8" s="366"/>
      <c r="AZ8" s="366"/>
      <c r="BA8" s="366"/>
      <c r="BB8" s="366"/>
      <c r="BC8" s="366"/>
      <c r="BD8" s="366"/>
      <c r="BE8" s="366"/>
      <c r="BF8" s="366"/>
      <c r="BG8" s="366"/>
      <c r="BH8" s="366"/>
      <c r="BI8" s="366"/>
      <c r="BJ8" s="366"/>
      <c r="BK8" s="366"/>
      <c r="BL8" s="366"/>
    </row>
    <row r="9" spans="1:64" s="165" customFormat="1" ht="11" x14ac:dyDescent="0.15">
      <c r="A9" s="142"/>
      <c r="B9" s="367"/>
      <c r="C9" s="368" t="s">
        <v>268</v>
      </c>
      <c r="D9" s="369" t="e">
        <f>"["&amp;[7]Start!$O$7&amp;"]"</f>
        <v>#REF!</v>
      </c>
      <c r="E9" s="369" t="e">
        <f>"["&amp;[7]Start!$O$7&amp;"]"</f>
        <v>#REF!</v>
      </c>
      <c r="F9" s="369" t="e">
        <f>"["&amp;[7]Start!$O$7&amp;"]"</f>
        <v>#REF!</v>
      </c>
      <c r="G9" s="369" t="e">
        <f>"["&amp;[7]Start!$O$7&amp;"/kWh]"</f>
        <v>#REF!</v>
      </c>
      <c r="H9" s="206" t="s">
        <v>269</v>
      </c>
      <c r="I9" s="370" t="s">
        <v>268</v>
      </c>
      <c r="J9" s="368" t="s">
        <v>268</v>
      </c>
      <c r="K9" s="369" t="e">
        <f>"["&amp;[7]Start!$O$7&amp;"]"</f>
        <v>#REF!</v>
      </c>
      <c r="L9" s="371" t="e">
        <f>"["&amp;[7]Start!$O$7&amp;"]"</f>
        <v>#REF!</v>
      </c>
      <c r="M9" s="372" t="e">
        <f>"["&amp;[7]Start!$O$7&amp;"/kWh]"</f>
        <v>#REF!</v>
      </c>
      <c r="AF9" s="295"/>
      <c r="AG9" s="295"/>
      <c r="AH9" s="295"/>
      <c r="AI9" s="295" t="s">
        <v>273</v>
      </c>
      <c r="AJ9" s="295"/>
      <c r="AK9" s="295"/>
      <c r="AL9" s="295"/>
      <c r="AM9" s="373">
        <v>0</v>
      </c>
      <c r="AN9" s="373">
        <f>AM9+1</f>
        <v>1</v>
      </c>
      <c r="AO9" s="373">
        <f>AN9</f>
        <v>1</v>
      </c>
      <c r="AP9" s="373">
        <f>AO9+1</f>
        <v>2</v>
      </c>
      <c r="AQ9" s="373">
        <f>AP9</f>
        <v>2</v>
      </c>
      <c r="AR9" s="373">
        <f>AQ9+1</f>
        <v>3</v>
      </c>
      <c r="AS9" s="373">
        <f>AR9</f>
        <v>3</v>
      </c>
      <c r="AT9" s="373">
        <f>AS9+1</f>
        <v>4</v>
      </c>
      <c r="AU9" s="373">
        <f>AT9</f>
        <v>4</v>
      </c>
      <c r="AV9" s="373">
        <f>AU9+1</f>
        <v>5</v>
      </c>
      <c r="AW9" s="373">
        <f>AV9</f>
        <v>5</v>
      </c>
      <c r="AX9" s="373">
        <f>AW9+1</f>
        <v>6</v>
      </c>
      <c r="AY9" s="373">
        <f>AX9</f>
        <v>6</v>
      </c>
      <c r="AZ9" s="373">
        <f>AY9+1</f>
        <v>7</v>
      </c>
      <c r="BA9" s="373">
        <f>AZ9</f>
        <v>7</v>
      </c>
      <c r="BB9" s="373">
        <f>BA9+1</f>
        <v>8</v>
      </c>
      <c r="BC9" s="373">
        <f>BB9</f>
        <v>8</v>
      </c>
      <c r="BD9" s="373">
        <f>BC9+1</f>
        <v>9</v>
      </c>
      <c r="BE9" s="373">
        <f>BD9</f>
        <v>9</v>
      </c>
      <c r="BF9" s="373">
        <f>BE9+1</f>
        <v>10</v>
      </c>
      <c r="BG9" s="373">
        <f>BF9</f>
        <v>10</v>
      </c>
      <c r="BH9" s="373">
        <f>BG9+1</f>
        <v>11</v>
      </c>
      <c r="BI9" s="373">
        <f>BH9</f>
        <v>11</v>
      </c>
      <c r="BJ9" s="373">
        <f>BI9+1</f>
        <v>12</v>
      </c>
      <c r="BK9" s="373">
        <f>BJ9</f>
        <v>12</v>
      </c>
      <c r="BL9" s="373">
        <v>13</v>
      </c>
    </row>
    <row r="10" spans="1:64" ht="14.25" customHeight="1" x14ac:dyDescent="0.15">
      <c r="A10" s="142" t="str">
        <f>B10&amp;$E$2</f>
        <v>Janv.2017</v>
      </c>
      <c r="B10" s="374" t="s">
        <v>274</v>
      </c>
      <c r="C10" s="296">
        <f>J10</f>
        <v>50</v>
      </c>
      <c r="D10" s="375">
        <f>K10</f>
        <v>30</v>
      </c>
      <c r="E10" s="376">
        <f>L10</f>
        <v>20</v>
      </c>
      <c r="F10" s="375">
        <f>D10+E10</f>
        <v>50</v>
      </c>
      <c r="G10" s="299">
        <f>IF(F10=0,"",F10/C10)</f>
        <v>1</v>
      </c>
      <c r="H10" s="377">
        <f>C10*AI7</f>
        <v>0</v>
      </c>
      <c r="I10" s="5">
        <v>100</v>
      </c>
      <c r="J10" s="5">
        <v>50</v>
      </c>
      <c r="K10" s="3">
        <v>30</v>
      </c>
      <c r="L10" s="354">
        <v>20</v>
      </c>
      <c r="M10" s="378">
        <f>IF(J10="","",K10/J10)</f>
        <v>0.6</v>
      </c>
      <c r="AF10" s="303">
        <f>L10</f>
        <v>20</v>
      </c>
      <c r="AG10" s="303">
        <f>K10</f>
        <v>30</v>
      </c>
      <c r="AH10" s="303">
        <f>J10</f>
        <v>50</v>
      </c>
      <c r="AI10" s="295"/>
      <c r="AJ10" s="303">
        <f>C10</f>
        <v>50</v>
      </c>
      <c r="AK10" s="303">
        <f>AJ10+AK9</f>
        <v>50</v>
      </c>
      <c r="AL10" s="303">
        <f>I10</f>
        <v>100</v>
      </c>
      <c r="AM10" s="379" t="str">
        <f>AK8</f>
        <v>Réel (cumulatif)</v>
      </c>
      <c r="AN10" s="379">
        <v>0</v>
      </c>
      <c r="AO10" s="379">
        <f>AK10</f>
        <v>50</v>
      </c>
      <c r="AP10" s="379">
        <f>AO10</f>
        <v>50</v>
      </c>
      <c r="AQ10" s="379">
        <f>AK11</f>
        <v>50</v>
      </c>
      <c r="AR10" s="379">
        <f>AQ10</f>
        <v>50</v>
      </c>
      <c r="AS10" s="379">
        <f>AK12</f>
        <v>50</v>
      </c>
      <c r="AT10" s="379">
        <f>AS10</f>
        <v>50</v>
      </c>
      <c r="AU10" s="379">
        <f>AK13</f>
        <v>50</v>
      </c>
      <c r="AV10" s="379">
        <f>AU10</f>
        <v>50</v>
      </c>
      <c r="AW10" s="379">
        <f>AK14</f>
        <v>50</v>
      </c>
      <c r="AX10" s="379">
        <f>AW10</f>
        <v>50</v>
      </c>
      <c r="AY10" s="379">
        <f>AK15</f>
        <v>50</v>
      </c>
      <c r="AZ10" s="379">
        <f>AY10</f>
        <v>50</v>
      </c>
      <c r="BA10" s="379">
        <f>AK16</f>
        <v>50</v>
      </c>
      <c r="BB10" s="379">
        <f>BA10</f>
        <v>50</v>
      </c>
      <c r="BC10" s="379">
        <f>AK17</f>
        <v>50</v>
      </c>
      <c r="BD10" s="379">
        <f>BC10</f>
        <v>50</v>
      </c>
      <c r="BE10" s="379">
        <f>AK18</f>
        <v>50</v>
      </c>
      <c r="BF10" s="379">
        <f>BE10</f>
        <v>50</v>
      </c>
      <c r="BG10" s="379">
        <f>AK19</f>
        <v>50</v>
      </c>
      <c r="BH10" s="379">
        <f>BG10</f>
        <v>50</v>
      </c>
      <c r="BI10" s="379">
        <f>AK20</f>
        <v>50</v>
      </c>
      <c r="BJ10" s="379">
        <f>BI10</f>
        <v>50</v>
      </c>
      <c r="BK10" s="379">
        <f>AK21</f>
        <v>50</v>
      </c>
      <c r="BL10" s="379">
        <f>BK10</f>
        <v>50</v>
      </c>
    </row>
    <row r="11" spans="1:64" ht="14.25" customHeight="1" x14ac:dyDescent="0.15">
      <c r="A11" s="142" t="str">
        <f t="shared" ref="A11:A21" si="0">B11&amp;$E$2</f>
        <v>Février2017</v>
      </c>
      <c r="B11" s="374" t="s">
        <v>298</v>
      </c>
      <c r="C11" s="296">
        <f t="shared" ref="C11:C21" si="1">J11</f>
        <v>0</v>
      </c>
      <c r="D11" s="375">
        <f t="shared" ref="D11:D21" si="2">K11</f>
        <v>0</v>
      </c>
      <c r="E11" s="376">
        <f t="shared" ref="E11:E21" si="3">L11</f>
        <v>0</v>
      </c>
      <c r="F11" s="375">
        <f t="shared" ref="F11:F21" si="4">D11+E11</f>
        <v>0</v>
      </c>
      <c r="G11" s="299" t="str">
        <f t="shared" ref="G11:G22" si="5">IF(F11=0,"",F11/C11)</f>
        <v/>
      </c>
      <c r="H11" s="377">
        <f>C11*AI7</f>
        <v>0</v>
      </c>
      <c r="I11" s="5"/>
      <c r="J11" s="5"/>
      <c r="K11" s="3"/>
      <c r="L11" s="354"/>
      <c r="M11" s="378" t="str">
        <f t="shared" ref="M11:M21" si="6">IF(J11="","",K11/J11)</f>
        <v/>
      </c>
      <c r="AF11" s="303">
        <f t="shared" ref="AF11:AF21" si="7">L11</f>
        <v>0</v>
      </c>
      <c r="AG11" s="303">
        <f t="shared" ref="AG11:AG21" si="8">K11</f>
        <v>0</v>
      </c>
      <c r="AH11" s="303">
        <f t="shared" ref="AH11:AH21" si="9">J11</f>
        <v>0</v>
      </c>
      <c r="AI11" s="380"/>
      <c r="AJ11" s="303">
        <f t="shared" ref="AJ11:AJ21" si="10">C11</f>
        <v>0</v>
      </c>
      <c r="AK11" s="303">
        <f t="shared" ref="AK11:AK21" si="11">AJ11+AK10</f>
        <v>50</v>
      </c>
      <c r="AL11" s="303">
        <f t="shared" ref="AL11:AL21" si="12">I11+AL10</f>
        <v>100</v>
      </c>
      <c r="AM11" s="379" t="str">
        <f>AL8</f>
        <v>Objectif (cumulatif)</v>
      </c>
      <c r="AN11" s="379">
        <v>0</v>
      </c>
      <c r="AO11" s="379">
        <f>AL10</f>
        <v>100</v>
      </c>
      <c r="AP11" s="379">
        <f>AO11</f>
        <v>100</v>
      </c>
      <c r="AQ11" s="379">
        <f>AL11</f>
        <v>100</v>
      </c>
      <c r="AR11" s="379">
        <f>AQ11</f>
        <v>100</v>
      </c>
      <c r="AS11" s="379">
        <f>AL12</f>
        <v>100</v>
      </c>
      <c r="AT11" s="379">
        <f>AS11</f>
        <v>100</v>
      </c>
      <c r="AU11" s="379">
        <f>AL13</f>
        <v>100</v>
      </c>
      <c r="AV11" s="379">
        <f>AU11</f>
        <v>100</v>
      </c>
      <c r="AW11" s="379">
        <f>AL14</f>
        <v>100</v>
      </c>
      <c r="AX11" s="379">
        <f>AW11</f>
        <v>100</v>
      </c>
      <c r="AY11" s="379">
        <f>AL15</f>
        <v>100</v>
      </c>
      <c r="AZ11" s="379">
        <f>AY11</f>
        <v>100</v>
      </c>
      <c r="BA11" s="379">
        <f>AL16</f>
        <v>100</v>
      </c>
      <c r="BB11" s="379">
        <f>BA11</f>
        <v>100</v>
      </c>
      <c r="BC11" s="379">
        <f>AL17</f>
        <v>100</v>
      </c>
      <c r="BD11" s="379">
        <f>BC11</f>
        <v>100</v>
      </c>
      <c r="BE11" s="379">
        <f>AL18</f>
        <v>100</v>
      </c>
      <c r="BF11" s="379">
        <f>BE11</f>
        <v>100</v>
      </c>
      <c r="BG11" s="379">
        <f>AL19</f>
        <v>100</v>
      </c>
      <c r="BH11" s="379">
        <f>BG11</f>
        <v>100</v>
      </c>
      <c r="BI11" s="379">
        <f>AL20</f>
        <v>100</v>
      </c>
      <c r="BJ11" s="379">
        <f>BI11</f>
        <v>100</v>
      </c>
      <c r="BK11" s="379">
        <f>AL21</f>
        <v>100</v>
      </c>
      <c r="BL11" s="379">
        <f>BK11</f>
        <v>100</v>
      </c>
    </row>
    <row r="12" spans="1:64" ht="14.25" customHeight="1" x14ac:dyDescent="0.15">
      <c r="A12" s="142" t="str">
        <f t="shared" si="0"/>
        <v>Mar2017</v>
      </c>
      <c r="B12" s="374" t="s">
        <v>299</v>
      </c>
      <c r="C12" s="296">
        <f t="shared" si="1"/>
        <v>0</v>
      </c>
      <c r="D12" s="375">
        <f t="shared" si="2"/>
        <v>0</v>
      </c>
      <c r="E12" s="376">
        <f t="shared" si="3"/>
        <v>0</v>
      </c>
      <c r="F12" s="375">
        <f t="shared" si="4"/>
        <v>0</v>
      </c>
      <c r="G12" s="299" t="str">
        <f t="shared" si="5"/>
        <v/>
      </c>
      <c r="H12" s="377">
        <f>C12*AI7</f>
        <v>0</v>
      </c>
      <c r="I12" s="5"/>
      <c r="J12" s="5"/>
      <c r="K12" s="3"/>
      <c r="L12" s="354"/>
      <c r="M12" s="378" t="str">
        <f t="shared" si="6"/>
        <v/>
      </c>
      <c r="AF12" s="303">
        <f t="shared" si="7"/>
        <v>0</v>
      </c>
      <c r="AG12" s="303">
        <f t="shared" si="8"/>
        <v>0</v>
      </c>
      <c r="AH12" s="303">
        <f t="shared" si="9"/>
        <v>0</v>
      </c>
      <c r="AI12" s="380"/>
      <c r="AJ12" s="303">
        <f t="shared" si="10"/>
        <v>0</v>
      </c>
      <c r="AK12" s="303">
        <f t="shared" si="11"/>
        <v>50</v>
      </c>
      <c r="AL12" s="303">
        <f t="shared" si="12"/>
        <v>100</v>
      </c>
      <c r="AM12" s="381"/>
      <c r="AN12" s="381"/>
      <c r="AO12" s="381"/>
      <c r="AP12" s="381"/>
      <c r="AQ12" s="381"/>
      <c r="AR12" s="381"/>
      <c r="AS12" s="381"/>
      <c r="AT12" s="381"/>
      <c r="AU12" s="381"/>
      <c r="AV12" s="381"/>
      <c r="AW12" s="381"/>
      <c r="AX12" s="381"/>
      <c r="AY12" s="381"/>
      <c r="AZ12" s="381"/>
      <c r="BA12" s="381"/>
      <c r="BB12" s="381"/>
      <c r="BC12" s="381"/>
      <c r="BD12" s="381"/>
      <c r="BE12" s="381"/>
      <c r="BF12" s="381"/>
      <c r="BG12" s="381"/>
      <c r="BH12" s="381"/>
      <c r="BI12" s="381"/>
      <c r="BJ12" s="381"/>
      <c r="BK12" s="381"/>
      <c r="BL12" s="381"/>
    </row>
    <row r="13" spans="1:64" ht="14.25" customHeight="1" x14ac:dyDescent="0.15">
      <c r="A13" s="142" t="str">
        <f t="shared" si="0"/>
        <v>Avr.2017</v>
      </c>
      <c r="B13" s="374" t="s">
        <v>279</v>
      </c>
      <c r="C13" s="296">
        <f t="shared" si="1"/>
        <v>0</v>
      </c>
      <c r="D13" s="375">
        <f t="shared" si="2"/>
        <v>0</v>
      </c>
      <c r="E13" s="376">
        <f t="shared" si="3"/>
        <v>0</v>
      </c>
      <c r="F13" s="375">
        <f t="shared" si="4"/>
        <v>0</v>
      </c>
      <c r="G13" s="299" t="str">
        <f t="shared" si="5"/>
        <v/>
      </c>
      <c r="H13" s="377">
        <f>C13*AI7</f>
        <v>0</v>
      </c>
      <c r="I13" s="5"/>
      <c r="J13" s="5"/>
      <c r="K13" s="3"/>
      <c r="L13" s="354"/>
      <c r="M13" s="378" t="str">
        <f t="shared" si="6"/>
        <v/>
      </c>
      <c r="AF13" s="303">
        <f t="shared" si="7"/>
        <v>0</v>
      </c>
      <c r="AG13" s="303">
        <f t="shared" si="8"/>
        <v>0</v>
      </c>
      <c r="AH13" s="303">
        <f t="shared" si="9"/>
        <v>0</v>
      </c>
      <c r="AI13" s="380"/>
      <c r="AJ13" s="303">
        <f t="shared" si="10"/>
        <v>0</v>
      </c>
      <c r="AK13" s="303">
        <f t="shared" si="11"/>
        <v>50</v>
      </c>
      <c r="AL13" s="303">
        <f t="shared" si="12"/>
        <v>100</v>
      </c>
      <c r="AM13" s="381"/>
      <c r="AN13" s="381"/>
      <c r="AO13" s="381"/>
      <c r="AP13" s="381"/>
      <c r="AQ13" s="381"/>
      <c r="AR13" s="381"/>
      <c r="AS13" s="381"/>
      <c r="AT13" s="381"/>
      <c r="AU13" s="381"/>
      <c r="AV13" s="381"/>
      <c r="AW13" s="381"/>
      <c r="AX13" s="381"/>
      <c r="AY13" s="381"/>
      <c r="AZ13" s="381"/>
      <c r="BA13" s="381"/>
      <c r="BB13" s="381"/>
      <c r="BC13" s="381"/>
      <c r="BD13" s="381"/>
      <c r="BE13" s="381"/>
      <c r="BF13" s="381"/>
      <c r="BG13" s="381"/>
      <c r="BH13" s="381"/>
      <c r="BI13" s="381"/>
      <c r="BJ13" s="381"/>
      <c r="BK13" s="381"/>
      <c r="BL13" s="381"/>
    </row>
    <row r="14" spans="1:64" ht="14.25" customHeight="1" x14ac:dyDescent="0.15">
      <c r="A14" s="142" t="str">
        <f t="shared" si="0"/>
        <v>Mai2017</v>
      </c>
      <c r="B14" s="374" t="s">
        <v>280</v>
      </c>
      <c r="C14" s="296">
        <f t="shared" si="1"/>
        <v>0</v>
      </c>
      <c r="D14" s="375">
        <f t="shared" si="2"/>
        <v>0</v>
      </c>
      <c r="E14" s="376">
        <f t="shared" si="3"/>
        <v>0</v>
      </c>
      <c r="F14" s="375">
        <f t="shared" si="4"/>
        <v>0</v>
      </c>
      <c r="G14" s="299" t="str">
        <f t="shared" si="5"/>
        <v/>
      </c>
      <c r="H14" s="377">
        <f>C14*AI7</f>
        <v>0</v>
      </c>
      <c r="I14" s="5"/>
      <c r="J14" s="5"/>
      <c r="K14" s="3"/>
      <c r="L14" s="354"/>
      <c r="M14" s="378" t="str">
        <f t="shared" si="6"/>
        <v/>
      </c>
      <c r="AF14" s="303">
        <f t="shared" si="7"/>
        <v>0</v>
      </c>
      <c r="AG14" s="303">
        <f t="shared" si="8"/>
        <v>0</v>
      </c>
      <c r="AH14" s="303">
        <f t="shared" si="9"/>
        <v>0</v>
      </c>
      <c r="AI14" s="380"/>
      <c r="AJ14" s="303">
        <f t="shared" si="10"/>
        <v>0</v>
      </c>
      <c r="AK14" s="303">
        <f t="shared" si="11"/>
        <v>50</v>
      </c>
      <c r="AL14" s="303">
        <f t="shared" si="12"/>
        <v>100</v>
      </c>
      <c r="AM14" s="381"/>
      <c r="AN14" s="381"/>
      <c r="AO14" s="381"/>
      <c r="AP14" s="381"/>
      <c r="AQ14" s="381"/>
      <c r="AR14" s="381"/>
      <c r="AS14" s="381"/>
      <c r="AT14" s="381"/>
      <c r="AU14" s="381"/>
      <c r="AV14" s="381"/>
      <c r="AW14" s="381"/>
      <c r="AX14" s="381"/>
      <c r="AY14" s="381"/>
      <c r="AZ14" s="381"/>
      <c r="BA14" s="381"/>
      <c r="BB14" s="381"/>
      <c r="BC14" s="381"/>
      <c r="BD14" s="381"/>
      <c r="BE14" s="381"/>
      <c r="BF14" s="381"/>
      <c r="BG14" s="381"/>
      <c r="BH14" s="381"/>
      <c r="BI14" s="381"/>
      <c r="BJ14" s="381"/>
      <c r="BK14" s="381"/>
      <c r="BL14" s="381"/>
    </row>
    <row r="15" spans="1:64" ht="14.25" customHeight="1" x14ac:dyDescent="0.15">
      <c r="A15" s="142" t="str">
        <f t="shared" si="0"/>
        <v>Juin2017</v>
      </c>
      <c r="B15" s="374" t="s">
        <v>281</v>
      </c>
      <c r="C15" s="296">
        <f t="shared" si="1"/>
        <v>0</v>
      </c>
      <c r="D15" s="375">
        <f t="shared" si="2"/>
        <v>0</v>
      </c>
      <c r="E15" s="376">
        <f t="shared" si="3"/>
        <v>0</v>
      </c>
      <c r="F15" s="375">
        <f t="shared" si="4"/>
        <v>0</v>
      </c>
      <c r="G15" s="299" t="str">
        <f t="shared" si="5"/>
        <v/>
      </c>
      <c r="H15" s="377">
        <f>C15*AI7</f>
        <v>0</v>
      </c>
      <c r="I15" s="5"/>
      <c r="J15" s="5"/>
      <c r="K15" s="3"/>
      <c r="L15" s="354"/>
      <c r="M15" s="378" t="str">
        <f t="shared" si="6"/>
        <v/>
      </c>
      <c r="AF15" s="303">
        <f t="shared" si="7"/>
        <v>0</v>
      </c>
      <c r="AG15" s="303">
        <f t="shared" si="8"/>
        <v>0</v>
      </c>
      <c r="AH15" s="303">
        <f t="shared" si="9"/>
        <v>0</v>
      </c>
      <c r="AI15" s="380"/>
      <c r="AJ15" s="303">
        <f t="shared" si="10"/>
        <v>0</v>
      </c>
      <c r="AK15" s="303">
        <f t="shared" si="11"/>
        <v>50</v>
      </c>
      <c r="AL15" s="303">
        <f t="shared" si="12"/>
        <v>100</v>
      </c>
      <c r="AM15" s="381"/>
      <c r="AN15" s="381"/>
      <c r="AO15" s="381"/>
      <c r="AP15" s="381"/>
      <c r="AQ15" s="381"/>
      <c r="AR15" s="381"/>
      <c r="AS15" s="381"/>
      <c r="AT15" s="381"/>
      <c r="AU15" s="381"/>
      <c r="AV15" s="381"/>
      <c r="AW15" s="381"/>
      <c r="AX15" s="381"/>
      <c r="AY15" s="381"/>
      <c r="AZ15" s="381"/>
      <c r="BA15" s="381"/>
      <c r="BB15" s="381"/>
      <c r="BC15" s="381"/>
      <c r="BD15" s="381"/>
      <c r="BE15" s="381"/>
      <c r="BF15" s="381"/>
      <c r="BG15" s="381"/>
      <c r="BH15" s="381"/>
      <c r="BI15" s="381"/>
      <c r="BJ15" s="381"/>
      <c r="BK15" s="381"/>
      <c r="BL15" s="381"/>
    </row>
    <row r="16" spans="1:64" ht="14.25" customHeight="1" x14ac:dyDescent="0.15">
      <c r="A16" s="142" t="str">
        <f t="shared" si="0"/>
        <v>Juil.2017</v>
      </c>
      <c r="B16" s="374" t="s">
        <v>282</v>
      </c>
      <c r="C16" s="296">
        <f t="shared" si="1"/>
        <v>0</v>
      </c>
      <c r="D16" s="375">
        <f t="shared" si="2"/>
        <v>0</v>
      </c>
      <c r="E16" s="376">
        <f t="shared" si="3"/>
        <v>0</v>
      </c>
      <c r="F16" s="375">
        <f t="shared" si="4"/>
        <v>0</v>
      </c>
      <c r="G16" s="299" t="str">
        <f t="shared" si="5"/>
        <v/>
      </c>
      <c r="H16" s="377">
        <f>C16*AI7</f>
        <v>0</v>
      </c>
      <c r="I16" s="5"/>
      <c r="J16" s="5"/>
      <c r="K16" s="3"/>
      <c r="L16" s="354"/>
      <c r="M16" s="378" t="str">
        <f t="shared" si="6"/>
        <v/>
      </c>
      <c r="AF16" s="303">
        <f t="shared" si="7"/>
        <v>0</v>
      </c>
      <c r="AG16" s="303">
        <f t="shared" si="8"/>
        <v>0</v>
      </c>
      <c r="AH16" s="303">
        <f t="shared" si="9"/>
        <v>0</v>
      </c>
      <c r="AI16" s="380"/>
      <c r="AJ16" s="303">
        <f t="shared" si="10"/>
        <v>0</v>
      </c>
      <c r="AK16" s="303">
        <f t="shared" si="11"/>
        <v>50</v>
      </c>
      <c r="AL16" s="303">
        <f t="shared" si="12"/>
        <v>100</v>
      </c>
      <c r="AM16" s="381"/>
      <c r="AN16" s="381"/>
      <c r="AO16" s="381"/>
      <c r="AP16" s="381"/>
      <c r="AQ16" s="381"/>
      <c r="AR16" s="381"/>
      <c r="AS16" s="381"/>
      <c r="AT16" s="381"/>
      <c r="AU16" s="381"/>
      <c r="AV16" s="381"/>
      <c r="AW16" s="381"/>
      <c r="AX16" s="381"/>
      <c r="AY16" s="381"/>
      <c r="AZ16" s="381"/>
      <c r="BA16" s="381"/>
      <c r="BB16" s="381"/>
      <c r="BC16" s="381"/>
      <c r="BD16" s="381"/>
      <c r="BE16" s="381"/>
      <c r="BF16" s="381"/>
      <c r="BG16" s="381"/>
      <c r="BH16" s="381"/>
      <c r="BI16" s="381"/>
      <c r="BJ16" s="381"/>
      <c r="BK16" s="381"/>
      <c r="BL16" s="381"/>
    </row>
    <row r="17" spans="1:64" ht="14.25" customHeight="1" x14ac:dyDescent="0.15">
      <c r="A17" s="142" t="str">
        <f t="shared" si="0"/>
        <v>Août2017</v>
      </c>
      <c r="B17" s="374" t="s">
        <v>283</v>
      </c>
      <c r="C17" s="296">
        <f t="shared" si="1"/>
        <v>0</v>
      </c>
      <c r="D17" s="375">
        <f t="shared" si="2"/>
        <v>0</v>
      </c>
      <c r="E17" s="376">
        <f t="shared" si="3"/>
        <v>0</v>
      </c>
      <c r="F17" s="375">
        <f t="shared" si="4"/>
        <v>0</v>
      </c>
      <c r="G17" s="299" t="str">
        <f t="shared" si="5"/>
        <v/>
      </c>
      <c r="H17" s="377">
        <f>C17*AI7</f>
        <v>0</v>
      </c>
      <c r="I17" s="5"/>
      <c r="J17" s="5"/>
      <c r="K17" s="3"/>
      <c r="L17" s="354"/>
      <c r="M17" s="378" t="str">
        <f t="shared" si="6"/>
        <v/>
      </c>
      <c r="AF17" s="303">
        <f t="shared" si="7"/>
        <v>0</v>
      </c>
      <c r="AG17" s="303">
        <f t="shared" si="8"/>
        <v>0</v>
      </c>
      <c r="AH17" s="303">
        <f t="shared" si="9"/>
        <v>0</v>
      </c>
      <c r="AI17" s="380"/>
      <c r="AJ17" s="303">
        <f t="shared" si="10"/>
        <v>0</v>
      </c>
      <c r="AK17" s="303">
        <f t="shared" si="11"/>
        <v>50</v>
      </c>
      <c r="AL17" s="303">
        <f t="shared" si="12"/>
        <v>100</v>
      </c>
      <c r="AM17" s="381"/>
      <c r="AN17" s="381"/>
      <c r="AO17" s="381"/>
      <c r="AP17" s="381"/>
      <c r="AQ17" s="381"/>
      <c r="AR17" s="381"/>
      <c r="AS17" s="381"/>
      <c r="AT17" s="381"/>
      <c r="AU17" s="381"/>
      <c r="AV17" s="381"/>
      <c r="AW17" s="381"/>
      <c r="AX17" s="381"/>
      <c r="AY17" s="381"/>
      <c r="AZ17" s="381"/>
      <c r="BA17" s="381"/>
      <c r="BB17" s="381"/>
      <c r="BC17" s="381"/>
      <c r="BD17" s="381"/>
      <c r="BE17" s="381"/>
      <c r="BF17" s="381"/>
      <c r="BG17" s="381"/>
      <c r="BH17" s="381"/>
      <c r="BI17" s="381"/>
      <c r="BJ17" s="381"/>
      <c r="BK17" s="381"/>
      <c r="BL17" s="381"/>
    </row>
    <row r="18" spans="1:64" ht="14.25" customHeight="1" x14ac:dyDescent="0.15">
      <c r="A18" s="142" t="str">
        <f t="shared" si="0"/>
        <v>Sept.2017</v>
      </c>
      <c r="B18" s="374" t="s">
        <v>284</v>
      </c>
      <c r="C18" s="296">
        <f t="shared" si="1"/>
        <v>0</v>
      </c>
      <c r="D18" s="375">
        <f t="shared" si="2"/>
        <v>0</v>
      </c>
      <c r="E18" s="376">
        <f t="shared" si="3"/>
        <v>0</v>
      </c>
      <c r="F18" s="375">
        <f t="shared" si="4"/>
        <v>0</v>
      </c>
      <c r="G18" s="299" t="str">
        <f t="shared" si="5"/>
        <v/>
      </c>
      <c r="H18" s="377">
        <f>C18*AI7</f>
        <v>0</v>
      </c>
      <c r="I18" s="5"/>
      <c r="J18" s="5"/>
      <c r="K18" s="3"/>
      <c r="L18" s="354"/>
      <c r="M18" s="378" t="str">
        <f t="shared" si="6"/>
        <v/>
      </c>
      <c r="AF18" s="303">
        <f t="shared" si="7"/>
        <v>0</v>
      </c>
      <c r="AG18" s="303">
        <f t="shared" si="8"/>
        <v>0</v>
      </c>
      <c r="AH18" s="303">
        <f t="shared" si="9"/>
        <v>0</v>
      </c>
      <c r="AI18" s="380"/>
      <c r="AJ18" s="303">
        <f t="shared" si="10"/>
        <v>0</v>
      </c>
      <c r="AK18" s="303">
        <f t="shared" si="11"/>
        <v>50</v>
      </c>
      <c r="AL18" s="303">
        <f t="shared" si="12"/>
        <v>100</v>
      </c>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381"/>
      <c r="BJ18" s="381"/>
      <c r="BK18" s="381"/>
      <c r="BL18" s="381"/>
    </row>
    <row r="19" spans="1:64" ht="14.25" customHeight="1" x14ac:dyDescent="0.15">
      <c r="A19" s="142" t="str">
        <f t="shared" si="0"/>
        <v>Oct.2017</v>
      </c>
      <c r="B19" s="374" t="s">
        <v>285</v>
      </c>
      <c r="C19" s="296">
        <f t="shared" si="1"/>
        <v>0</v>
      </c>
      <c r="D19" s="375">
        <f t="shared" si="2"/>
        <v>0</v>
      </c>
      <c r="E19" s="376">
        <f t="shared" si="3"/>
        <v>0</v>
      </c>
      <c r="F19" s="375">
        <f t="shared" si="4"/>
        <v>0</v>
      </c>
      <c r="G19" s="299" t="str">
        <f t="shared" si="5"/>
        <v/>
      </c>
      <c r="H19" s="377">
        <f>C19*AI7</f>
        <v>0</v>
      </c>
      <c r="I19" s="5"/>
      <c r="J19" s="5"/>
      <c r="K19" s="3"/>
      <c r="L19" s="354"/>
      <c r="M19" s="378" t="str">
        <f t="shared" si="6"/>
        <v/>
      </c>
      <c r="AF19" s="303">
        <f t="shared" si="7"/>
        <v>0</v>
      </c>
      <c r="AG19" s="303">
        <f t="shared" si="8"/>
        <v>0</v>
      </c>
      <c r="AH19" s="303">
        <f t="shared" si="9"/>
        <v>0</v>
      </c>
      <c r="AI19" s="380"/>
      <c r="AJ19" s="303">
        <f t="shared" si="10"/>
        <v>0</v>
      </c>
      <c r="AK19" s="303">
        <f t="shared" si="11"/>
        <v>50</v>
      </c>
      <c r="AL19" s="303">
        <f t="shared" si="12"/>
        <v>100</v>
      </c>
      <c r="AM19" s="381"/>
      <c r="AN19" s="381"/>
      <c r="AO19" s="381"/>
      <c r="AP19" s="381"/>
      <c r="AQ19" s="381"/>
      <c r="AR19" s="381"/>
      <c r="AS19" s="381"/>
      <c r="AT19" s="381"/>
      <c r="AU19" s="381"/>
      <c r="AV19" s="381"/>
      <c r="AW19" s="381"/>
      <c r="AX19" s="381"/>
      <c r="AY19" s="381"/>
      <c r="AZ19" s="381"/>
      <c r="BA19" s="381"/>
      <c r="BB19" s="381"/>
      <c r="BC19" s="381"/>
      <c r="BD19" s="381"/>
      <c r="BE19" s="381"/>
      <c r="BF19" s="381"/>
      <c r="BG19" s="381"/>
      <c r="BH19" s="381"/>
      <c r="BI19" s="381"/>
      <c r="BJ19" s="381"/>
      <c r="BK19" s="381"/>
      <c r="BL19" s="381"/>
    </row>
    <row r="20" spans="1:64" ht="14.25" customHeight="1" x14ac:dyDescent="0.15">
      <c r="A20" s="142" t="str">
        <f t="shared" si="0"/>
        <v>Nov2017</v>
      </c>
      <c r="B20" s="374" t="s">
        <v>286</v>
      </c>
      <c r="C20" s="296">
        <f t="shared" si="1"/>
        <v>0</v>
      </c>
      <c r="D20" s="375">
        <f t="shared" si="2"/>
        <v>0</v>
      </c>
      <c r="E20" s="376">
        <f t="shared" si="3"/>
        <v>0</v>
      </c>
      <c r="F20" s="375">
        <f t="shared" si="4"/>
        <v>0</v>
      </c>
      <c r="G20" s="299" t="str">
        <f t="shared" si="5"/>
        <v/>
      </c>
      <c r="H20" s="377">
        <f>C20*AI7</f>
        <v>0</v>
      </c>
      <c r="I20" s="5"/>
      <c r="J20" s="5"/>
      <c r="K20" s="3"/>
      <c r="L20" s="354"/>
      <c r="M20" s="378" t="str">
        <f t="shared" si="6"/>
        <v/>
      </c>
      <c r="AF20" s="303">
        <f t="shared" si="7"/>
        <v>0</v>
      </c>
      <c r="AG20" s="303">
        <f t="shared" si="8"/>
        <v>0</v>
      </c>
      <c r="AH20" s="303">
        <f t="shared" si="9"/>
        <v>0</v>
      </c>
      <c r="AI20" s="380"/>
      <c r="AJ20" s="303">
        <f t="shared" si="10"/>
        <v>0</v>
      </c>
      <c r="AK20" s="303">
        <f t="shared" si="11"/>
        <v>50</v>
      </c>
      <c r="AL20" s="303">
        <f t="shared" si="12"/>
        <v>100</v>
      </c>
      <c r="AM20" s="381"/>
      <c r="AN20" s="381"/>
      <c r="AO20" s="381"/>
      <c r="AP20" s="381"/>
      <c r="AQ20" s="381"/>
      <c r="AR20" s="381"/>
      <c r="AS20" s="381"/>
      <c r="AT20" s="381"/>
      <c r="AU20" s="381"/>
      <c r="AV20" s="381"/>
      <c r="AW20" s="381"/>
      <c r="AX20" s="381"/>
      <c r="AY20" s="381"/>
      <c r="AZ20" s="381"/>
      <c r="BA20" s="381"/>
      <c r="BB20" s="381"/>
      <c r="BC20" s="381"/>
      <c r="BD20" s="381"/>
      <c r="BE20" s="381"/>
      <c r="BF20" s="381"/>
      <c r="BG20" s="381"/>
      <c r="BH20" s="381"/>
      <c r="BI20" s="381"/>
      <c r="BJ20" s="381"/>
      <c r="BK20" s="381"/>
      <c r="BL20" s="381"/>
    </row>
    <row r="21" spans="1:64" ht="14.25" customHeight="1" x14ac:dyDescent="0.15">
      <c r="A21" s="142" t="str">
        <f t="shared" si="0"/>
        <v>Déc.2017</v>
      </c>
      <c r="B21" s="382" t="s">
        <v>287</v>
      </c>
      <c r="C21" s="306">
        <f t="shared" si="1"/>
        <v>0</v>
      </c>
      <c r="D21" s="383">
        <f t="shared" si="2"/>
        <v>0</v>
      </c>
      <c r="E21" s="384">
        <f t="shared" si="3"/>
        <v>0</v>
      </c>
      <c r="F21" s="383">
        <f t="shared" si="4"/>
        <v>0</v>
      </c>
      <c r="G21" s="309" t="str">
        <f t="shared" si="5"/>
        <v/>
      </c>
      <c r="H21" s="385">
        <f>C21*AI7</f>
        <v>0</v>
      </c>
      <c r="I21" s="6"/>
      <c r="J21" s="6"/>
      <c r="K21" s="7"/>
      <c r="L21" s="355"/>
      <c r="M21" s="386" t="str">
        <f t="shared" si="6"/>
        <v/>
      </c>
      <c r="AF21" s="303">
        <f t="shared" si="7"/>
        <v>0</v>
      </c>
      <c r="AG21" s="303">
        <f t="shared" si="8"/>
        <v>0</v>
      </c>
      <c r="AH21" s="303">
        <f t="shared" si="9"/>
        <v>0</v>
      </c>
      <c r="AI21" s="380"/>
      <c r="AJ21" s="303">
        <f t="shared" si="10"/>
        <v>0</v>
      </c>
      <c r="AK21" s="303">
        <f t="shared" si="11"/>
        <v>50</v>
      </c>
      <c r="AL21" s="303">
        <f t="shared" si="12"/>
        <v>100</v>
      </c>
      <c r="AM21" s="381"/>
      <c r="AN21" s="381"/>
      <c r="AO21" s="381"/>
      <c r="AP21" s="381"/>
      <c r="AQ21" s="381"/>
      <c r="AR21" s="381"/>
      <c r="AS21" s="381"/>
      <c r="AT21" s="381"/>
      <c r="AU21" s="381"/>
      <c r="AV21" s="381"/>
      <c r="AW21" s="381"/>
      <c r="AX21" s="381"/>
      <c r="AY21" s="381"/>
      <c r="AZ21" s="381"/>
      <c r="BA21" s="381"/>
      <c r="BB21" s="381"/>
      <c r="BC21" s="381"/>
      <c r="BD21" s="381"/>
      <c r="BE21" s="381"/>
      <c r="BF21" s="381"/>
      <c r="BG21" s="381"/>
      <c r="BH21" s="381"/>
      <c r="BI21" s="381"/>
      <c r="BJ21" s="381"/>
      <c r="BK21" s="381"/>
      <c r="BL21" s="381"/>
    </row>
    <row r="22" spans="1:64" s="220" customFormat="1" ht="14.25" customHeight="1" x14ac:dyDescent="0.15">
      <c r="A22" s="142" t="str">
        <f>B22&amp;A2</f>
        <v>Total</v>
      </c>
      <c r="B22" s="387" t="s">
        <v>214</v>
      </c>
      <c r="C22" s="388">
        <f>SUM(C10:C21)</f>
        <v>50</v>
      </c>
      <c r="D22" s="389">
        <f>SUM(D10:D21)</f>
        <v>30</v>
      </c>
      <c r="E22" s="390">
        <f>SUM(E10:E21)</f>
        <v>20</v>
      </c>
      <c r="F22" s="389">
        <f>SUM(F10:F21)</f>
        <v>50</v>
      </c>
      <c r="G22" s="391">
        <f t="shared" si="5"/>
        <v>1</v>
      </c>
      <c r="H22" s="392">
        <f>SUM(H10:H21)</f>
        <v>0</v>
      </c>
      <c r="I22" s="393">
        <f>SUM(I10:I21)</f>
        <v>100</v>
      </c>
      <c r="J22" s="394">
        <f>SUM(J10:J21)</f>
        <v>50</v>
      </c>
      <c r="K22" s="393">
        <f>SUM(K10:K21)</f>
        <v>30</v>
      </c>
      <c r="L22" s="395">
        <f>SUM(L10:L21)</f>
        <v>20</v>
      </c>
      <c r="M22" s="396" t="s">
        <v>288</v>
      </c>
      <c r="N22" s="228"/>
      <c r="Y22" s="228"/>
      <c r="Z22" s="228"/>
      <c r="AA22" s="228"/>
      <c r="AB22" s="228"/>
      <c r="AC22" s="228"/>
      <c r="AD22" s="228"/>
      <c r="AE22" s="228"/>
      <c r="AF22" s="321"/>
      <c r="AG22" s="321"/>
      <c r="AH22" s="321"/>
      <c r="AI22" s="228"/>
      <c r="AJ22" s="228"/>
      <c r="AK22" s="228"/>
      <c r="AL22" s="228"/>
      <c r="AM22" s="228"/>
    </row>
    <row r="23" spans="1:64" s="220" customFormat="1" ht="15" customHeight="1" x14ac:dyDescent="0.15">
      <c r="A23" s="142"/>
      <c r="B23" s="64"/>
      <c r="C23" s="65"/>
      <c r="D23" s="65"/>
      <c r="E23" s="65"/>
      <c r="F23" s="66"/>
      <c r="G23" s="320"/>
      <c r="H23" s="320"/>
      <c r="I23" s="320"/>
      <c r="J23" s="320"/>
      <c r="K23" s="320"/>
      <c r="L23" s="320"/>
      <c r="M23" s="320"/>
      <c r="N23" s="320"/>
      <c r="Y23" s="320"/>
      <c r="Z23" s="320"/>
      <c r="AA23" s="320"/>
      <c r="AB23" s="320"/>
      <c r="AC23" s="320"/>
      <c r="AD23" s="320"/>
      <c r="AE23" s="320"/>
      <c r="AF23" s="320"/>
      <c r="AG23" s="320"/>
      <c r="AH23" s="320"/>
      <c r="AI23" s="320"/>
      <c r="AJ23" s="228"/>
      <c r="AK23" s="321"/>
      <c r="AL23" s="321"/>
      <c r="AM23" s="228"/>
      <c r="AN23" s="228"/>
      <c r="AO23" s="228"/>
      <c r="AP23" s="228"/>
      <c r="AQ23" s="228"/>
      <c r="AR23" s="321"/>
      <c r="AS23" s="321"/>
      <c r="AT23" s="321"/>
      <c r="AU23" s="322"/>
      <c r="AV23" s="323"/>
      <c r="AW23" s="323"/>
      <c r="AX23" s="228"/>
      <c r="AY23" s="228"/>
    </row>
    <row r="24" spans="1:64" s="220" customFormat="1" ht="15.75" customHeight="1" x14ac:dyDescent="0.15">
      <c r="A24" s="142"/>
      <c r="B24" s="732" t="s">
        <v>289</v>
      </c>
      <c r="C24" s="733"/>
      <c r="D24" s="733"/>
      <c r="E24" s="733"/>
      <c r="F24" s="734"/>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228"/>
      <c r="AK24" s="321"/>
      <c r="AL24" s="321"/>
      <c r="AM24" s="228"/>
      <c r="AN24" s="228"/>
      <c r="AO24" s="228"/>
      <c r="AP24" s="228"/>
      <c r="AQ24" s="228"/>
      <c r="AR24" s="321"/>
      <c r="AS24" s="321"/>
      <c r="AT24" s="321"/>
      <c r="AU24" s="322"/>
      <c r="AV24" s="323"/>
      <c r="AW24" s="323"/>
      <c r="AX24" s="228"/>
      <c r="AY24" s="228"/>
    </row>
    <row r="25" spans="1:64" ht="15" customHeight="1" x14ac:dyDescent="0.15">
      <c r="A25" s="232"/>
      <c r="B25" s="67"/>
      <c r="C25" s="68"/>
      <c r="D25" s="68"/>
      <c r="E25" s="68"/>
      <c r="F25" s="69"/>
      <c r="N25" s="164"/>
      <c r="O25" s="164"/>
      <c r="P25" s="164"/>
      <c r="Q25" s="164"/>
      <c r="R25" s="164"/>
      <c r="S25" s="164"/>
      <c r="T25" s="164"/>
      <c r="U25" s="164"/>
      <c r="V25" s="164"/>
      <c r="W25" s="164"/>
      <c r="X25" s="164"/>
      <c r="Y25" s="164"/>
      <c r="Z25" s="164"/>
      <c r="AA25" s="164"/>
      <c r="AB25" s="164"/>
      <c r="AC25" s="164"/>
      <c r="AD25" s="164"/>
      <c r="AE25" s="164"/>
      <c r="AF25" s="164"/>
      <c r="AG25" s="164"/>
      <c r="AH25" s="164"/>
      <c r="AI25" s="164"/>
      <c r="AK25" s="171"/>
      <c r="AL25" s="171"/>
      <c r="AN25" s="170"/>
      <c r="AO25" s="170"/>
      <c r="AP25" s="170"/>
      <c r="AQ25" s="170"/>
      <c r="AR25" s="171"/>
      <c r="AS25" s="171"/>
      <c r="AT25" s="171"/>
      <c r="AU25" s="397"/>
      <c r="AV25" s="398"/>
      <c r="AW25" s="397"/>
      <c r="AX25" s="170"/>
      <c r="AY25" s="170"/>
    </row>
    <row r="26" spans="1:64" x14ac:dyDescent="0.15">
      <c r="B26" s="735" t="s">
        <v>290</v>
      </c>
      <c r="C26" s="736"/>
      <c r="D26" s="736"/>
      <c r="E26" s="736"/>
      <c r="F26" s="737"/>
    </row>
    <row r="27" spans="1:64" x14ac:dyDescent="0.15">
      <c r="B27" s="70"/>
      <c r="C27" s="71"/>
      <c r="D27" s="71"/>
      <c r="E27" s="71"/>
      <c r="F27" s="72"/>
    </row>
  </sheetData>
  <mergeCells count="4">
    <mergeCell ref="B26:F26"/>
    <mergeCell ref="B7:I7"/>
    <mergeCell ref="J7:L7"/>
    <mergeCell ref="B24:F24"/>
  </mergeCells>
  <phoneticPr fontId="1" type="noConversion"/>
  <hyperlinks>
    <hyperlink ref="B24" location="'Démarrrage '!R1C1" display="Click here to jump back to start page" xr:uid="{00000000-0004-0000-0300-000000000000}"/>
    <hyperlink ref="B26:F26" location="'(Gaz naturel)'!R1C1" display="Click here to jump to diagrams" xr:uid="{00000000-0004-0000-0300-000001000000}"/>
  </hyperlinks>
  <pageMargins left="0.15748031496062992" right="0.15748031496062992"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dimension ref="A1:BH27"/>
  <sheetViews>
    <sheetView showGridLines="0" zoomScaleNormal="100" workbookViewId="0">
      <selection activeCell="K7" sqref="K7:L7"/>
    </sheetView>
  </sheetViews>
  <sheetFormatPr baseColWidth="10" defaultColWidth="9.1640625" defaultRowHeight="13" x14ac:dyDescent="0.15"/>
  <cols>
    <col min="1" max="1" width="3" style="324" customWidth="1"/>
    <col min="2" max="2" width="9.33203125" style="165" customWidth="1"/>
    <col min="3" max="4" width="8.5" style="165" customWidth="1"/>
    <col min="5" max="5" width="9.5" style="165" customWidth="1"/>
    <col min="6" max="7" width="8.5" style="165" customWidth="1"/>
    <col min="8" max="8" width="9.33203125" style="165" customWidth="1"/>
    <col min="9" max="17" width="8.83203125" style="164" customWidth="1"/>
    <col min="18" max="23" width="9.83203125" style="164" customWidth="1"/>
    <col min="24" max="24" width="2.6640625" style="170" customWidth="1"/>
    <col min="25" max="25" width="25.6640625" style="170" customWidth="1"/>
    <col min="26" max="32" width="8.5" style="170" customWidth="1"/>
    <col min="33" max="35" width="9.83203125" style="170" customWidth="1"/>
    <col min="36" max="37" width="16.5" style="170" customWidth="1"/>
    <col min="38" max="40" width="9.83203125" style="170" customWidth="1"/>
    <col min="41" max="43" width="9.1640625" style="171"/>
    <col min="44" max="48" width="9.1640625" style="170"/>
    <col min="49" max="51" width="9.1640625" style="164"/>
    <col min="52" max="60" width="9.1640625" style="326"/>
    <col min="61" max="16384" width="9.1640625" style="164"/>
  </cols>
  <sheetData>
    <row r="1" spans="1:60" ht="15" customHeight="1" x14ac:dyDescent="0.15">
      <c r="A1" s="232"/>
      <c r="B1" s="164"/>
      <c r="C1" s="164"/>
      <c r="D1" s="176"/>
      <c r="E1" s="83"/>
      <c r="F1" s="233"/>
      <c r="G1" s="164"/>
      <c r="H1" s="164"/>
      <c r="J1" s="234"/>
      <c r="S1" s="170"/>
      <c r="T1" s="170"/>
      <c r="U1" s="170"/>
      <c r="V1" s="170"/>
      <c r="W1" s="171"/>
      <c r="X1" s="171"/>
      <c r="Y1" s="171"/>
      <c r="Z1" s="171"/>
      <c r="AA1" s="171"/>
      <c r="AB1" s="171"/>
      <c r="AC1" s="171"/>
      <c r="AD1" s="171"/>
      <c r="AE1" s="171"/>
      <c r="AF1" s="171"/>
      <c r="AG1" s="171"/>
      <c r="AH1" s="171"/>
      <c r="AI1" s="171"/>
      <c r="AJ1" s="171"/>
      <c r="AK1" s="171"/>
      <c r="AL1" s="171"/>
      <c r="AM1" s="171"/>
      <c r="AN1" s="171"/>
      <c r="AR1" s="172"/>
      <c r="AS1" s="172"/>
      <c r="AT1" s="172"/>
      <c r="AU1" s="172"/>
      <c r="AV1" s="172"/>
      <c r="AW1" s="172"/>
      <c r="AX1" s="172"/>
      <c r="AY1" s="172"/>
      <c r="AZ1" s="325"/>
      <c r="BA1" s="325"/>
    </row>
    <row r="2" spans="1:60" s="81" customFormat="1" ht="15" customHeight="1" x14ac:dyDescent="0.15">
      <c r="A2" s="142"/>
      <c r="B2" s="235"/>
      <c r="C2" s="236" t="s">
        <v>183</v>
      </c>
      <c r="D2" s="327">
        <f>ICP!C3</f>
        <v>2017</v>
      </c>
      <c r="E2" s="238"/>
      <c r="F2" s="238"/>
      <c r="G2" s="239" t="s">
        <v>193</v>
      </c>
      <c r="H2" s="240">
        <f>'Démarrrage '!H21</f>
        <v>0</v>
      </c>
      <c r="I2" s="328"/>
      <c r="J2" s="242"/>
      <c r="K2" s="247"/>
      <c r="L2" s="247"/>
      <c r="M2" s="247"/>
      <c r="N2" s="247"/>
      <c r="O2" s="247"/>
      <c r="P2" s="247"/>
      <c r="Q2" s="247"/>
      <c r="R2" s="247"/>
      <c r="S2" s="247"/>
      <c r="T2" s="247"/>
      <c r="U2" s="247"/>
      <c r="V2" s="247"/>
      <c r="W2" s="247"/>
      <c r="AS2" s="82"/>
      <c r="AT2" s="87"/>
      <c r="AU2" s="87"/>
      <c r="AV2" s="82"/>
      <c r="AW2" s="82"/>
      <c r="AX2" s="82"/>
      <c r="AY2" s="82"/>
      <c r="AZ2" s="96"/>
      <c r="BA2" s="93"/>
      <c r="BB2" s="93"/>
      <c r="BC2" s="93"/>
      <c r="BD2" s="96"/>
      <c r="BE2" s="329"/>
      <c r="BF2" s="96"/>
      <c r="BG2" s="96"/>
      <c r="BH2" s="96"/>
    </row>
    <row r="3" spans="1:60" s="81" customFormat="1" ht="15" customHeight="1" x14ac:dyDescent="0.15">
      <c r="A3" s="142"/>
      <c r="B3" s="248"/>
      <c r="C3" s="330"/>
      <c r="D3" s="250"/>
      <c r="E3" s="250"/>
      <c r="F3" s="250"/>
      <c r="G3" s="251"/>
      <c r="H3" s="252"/>
      <c r="I3" s="331"/>
      <c r="J3" s="254"/>
      <c r="K3" s="247"/>
      <c r="L3" s="247"/>
      <c r="M3" s="247"/>
      <c r="N3" s="247"/>
      <c r="O3" s="247"/>
      <c r="P3" s="247"/>
      <c r="Q3" s="247"/>
      <c r="R3" s="247"/>
      <c r="S3" s="247"/>
      <c r="T3" s="247"/>
      <c r="U3" s="247"/>
      <c r="V3" s="247"/>
      <c r="W3" s="247"/>
      <c r="AS3" s="82"/>
      <c r="AT3" s="87"/>
      <c r="AU3" s="87"/>
      <c r="AV3" s="82"/>
      <c r="AW3" s="82"/>
      <c r="AX3" s="82"/>
      <c r="AY3" s="82"/>
      <c r="AZ3" s="96"/>
      <c r="BA3" s="93"/>
      <c r="BB3" s="93"/>
      <c r="BC3" s="93"/>
      <c r="BD3" s="96"/>
      <c r="BE3" s="329"/>
      <c r="BF3" s="96"/>
      <c r="BG3" s="96"/>
      <c r="BH3" s="96"/>
    </row>
    <row r="4" spans="1:60" s="81" customFormat="1" ht="15" customHeight="1" x14ac:dyDescent="0.15">
      <c r="A4" s="142"/>
      <c r="B4" s="248"/>
      <c r="C4" s="258" t="s">
        <v>228</v>
      </c>
      <c r="D4" s="259">
        <f>F22</f>
        <v>0</v>
      </c>
      <c r="E4" s="260" t="str">
        <f>'Démarrrage '!$O$7&amp;"/litre"</f>
        <v>$/litre</v>
      </c>
      <c r="F4" s="250"/>
      <c r="G4" s="251"/>
      <c r="H4" s="252"/>
      <c r="I4" s="331"/>
      <c r="J4" s="254"/>
      <c r="K4" s="247"/>
      <c r="L4" s="247"/>
      <c r="M4" s="247"/>
      <c r="N4" s="247"/>
      <c r="O4" s="247"/>
      <c r="P4" s="247"/>
      <c r="Q4" s="247"/>
      <c r="R4" s="247"/>
      <c r="S4" s="247"/>
      <c r="T4" s="247"/>
      <c r="U4" s="247"/>
      <c r="V4" s="247"/>
      <c r="W4" s="247"/>
      <c r="AS4" s="82"/>
      <c r="AT4" s="87"/>
      <c r="AU4" s="87"/>
      <c r="AV4" s="82"/>
      <c r="AW4" s="82"/>
      <c r="AX4" s="82"/>
      <c r="AY4" s="82"/>
      <c r="AZ4" s="96"/>
      <c r="BA4" s="93"/>
      <c r="BB4" s="93"/>
      <c r="BC4" s="93"/>
      <c r="BD4" s="96"/>
      <c r="BE4" s="329"/>
      <c r="BF4" s="96"/>
      <c r="BG4" s="96"/>
      <c r="BH4" s="96"/>
    </row>
    <row r="5" spans="1:60" s="81" customFormat="1" ht="15" customHeight="1" x14ac:dyDescent="0.15">
      <c r="A5" s="142"/>
      <c r="B5" s="261"/>
      <c r="C5" s="262" t="s">
        <v>227</v>
      </c>
      <c r="D5" s="332">
        <f>'Démarrrage '!C21</f>
        <v>0</v>
      </c>
      <c r="E5" s="264" t="s">
        <v>226</v>
      </c>
      <c r="F5" s="333"/>
      <c r="G5" s="265" t="s">
        <v>194</v>
      </c>
      <c r="H5" s="266">
        <f>'Démarrrage '!K21</f>
        <v>0</v>
      </c>
      <c r="I5" s="334"/>
      <c r="J5" s="254"/>
      <c r="K5" s="247"/>
      <c r="L5" s="247"/>
      <c r="M5" s="247"/>
      <c r="N5" s="247"/>
      <c r="O5" s="247"/>
      <c r="P5" s="247"/>
      <c r="Q5" s="247"/>
      <c r="R5" s="247"/>
      <c r="S5" s="247"/>
      <c r="T5" s="247"/>
      <c r="U5" s="247"/>
      <c r="V5" s="247"/>
      <c r="W5" s="247"/>
      <c r="AS5" s="82"/>
      <c r="AT5" s="87"/>
      <c r="AU5" s="87"/>
      <c r="AV5" s="82"/>
      <c r="AW5" s="82"/>
      <c r="AX5" s="82"/>
      <c r="AY5" s="82"/>
      <c r="AZ5" s="96"/>
      <c r="BA5" s="93"/>
      <c r="BB5" s="93"/>
      <c r="BC5" s="93"/>
      <c r="BD5" s="96"/>
      <c r="BE5" s="329"/>
      <c r="BF5" s="96"/>
      <c r="BG5" s="96"/>
      <c r="BH5" s="96"/>
    </row>
    <row r="6" spans="1:60" s="81" customFormat="1" ht="15.75" customHeight="1" x14ac:dyDescent="0.15">
      <c r="A6" s="142"/>
      <c r="B6" s="271"/>
      <c r="C6" s="271"/>
      <c r="D6" s="271"/>
      <c r="E6" s="272"/>
      <c r="F6" s="146"/>
      <c r="G6" s="273"/>
      <c r="H6" s="273"/>
      <c r="I6" s="146"/>
      <c r="J6" s="274"/>
      <c r="AS6" s="82"/>
      <c r="AT6" s="87"/>
      <c r="AU6" s="87"/>
      <c r="AV6" s="82"/>
      <c r="AW6" s="82"/>
      <c r="AX6" s="82"/>
      <c r="AY6" s="82"/>
      <c r="AZ6" s="96"/>
      <c r="BA6" s="93"/>
      <c r="BB6" s="93"/>
      <c r="BC6" s="93"/>
      <c r="BD6" s="96"/>
      <c r="BE6" s="329"/>
      <c r="BF6" s="96"/>
      <c r="BG6" s="96"/>
      <c r="BH6" s="96"/>
    </row>
    <row r="7" spans="1:60" s="184" customFormat="1" ht="26.25" customHeight="1" x14ac:dyDescent="0.15">
      <c r="A7" s="335"/>
      <c r="B7" s="750" t="s">
        <v>300</v>
      </c>
      <c r="C7" s="751"/>
      <c r="D7" s="751"/>
      <c r="E7" s="751"/>
      <c r="F7" s="751"/>
      <c r="G7" s="751"/>
      <c r="H7" s="752"/>
      <c r="I7" s="738" t="s">
        <v>301</v>
      </c>
      <c r="J7" s="740"/>
      <c r="K7" s="738" t="s">
        <v>302</v>
      </c>
      <c r="L7" s="740"/>
      <c r="M7" s="738" t="s">
        <v>303</v>
      </c>
      <c r="N7" s="740"/>
      <c r="O7" s="738" t="s">
        <v>304</v>
      </c>
      <c r="P7" s="740"/>
      <c r="Q7" s="738" t="s">
        <v>305</v>
      </c>
      <c r="R7" s="740"/>
      <c r="S7" s="580" t="s">
        <v>306</v>
      </c>
      <c r="T7" s="580" t="s">
        <v>307</v>
      </c>
      <c r="U7" s="580" t="s">
        <v>308</v>
      </c>
      <c r="V7" s="580" t="s">
        <v>309</v>
      </c>
      <c r="W7" s="580" t="s">
        <v>310</v>
      </c>
      <c r="AO7" s="336"/>
      <c r="AP7" s="336"/>
      <c r="AQ7" s="336"/>
      <c r="AR7" s="329"/>
      <c r="AS7" s="329"/>
      <c r="AT7" s="329"/>
      <c r="AU7" s="329"/>
      <c r="AV7" s="329"/>
      <c r="AW7" s="329"/>
      <c r="AX7" s="337">
        <f>D2</f>
        <v>2017</v>
      </c>
      <c r="AY7" s="338">
        <f>D5</f>
        <v>0</v>
      </c>
      <c r="AZ7" s="329"/>
      <c r="BA7" s="329"/>
      <c r="BB7" s="329"/>
      <c r="BC7" s="329"/>
      <c r="BD7" s="329"/>
      <c r="BE7" s="329"/>
      <c r="BF7" s="329"/>
      <c r="BG7" s="329"/>
      <c r="BH7" s="329"/>
    </row>
    <row r="8" spans="1:60" s="194" customFormat="1" ht="24" x14ac:dyDescent="0.15">
      <c r="A8" s="281"/>
      <c r="B8" s="339">
        <f>IF(D2="","",D2)</f>
        <v>2017</v>
      </c>
      <c r="C8" s="753" t="s">
        <v>311</v>
      </c>
      <c r="D8" s="754"/>
      <c r="E8" s="283" t="s">
        <v>241</v>
      </c>
      <c r="F8" s="755" t="s">
        <v>242</v>
      </c>
      <c r="G8" s="754"/>
      <c r="H8" s="284" t="s">
        <v>243</v>
      </c>
      <c r="I8" s="285" t="s">
        <v>312</v>
      </c>
      <c r="J8" s="286" t="s">
        <v>241</v>
      </c>
      <c r="K8" s="285" t="s">
        <v>312</v>
      </c>
      <c r="L8" s="286" t="s">
        <v>241</v>
      </c>
      <c r="M8" s="285" t="s">
        <v>312</v>
      </c>
      <c r="N8" s="286" t="s">
        <v>241</v>
      </c>
      <c r="O8" s="285" t="s">
        <v>312</v>
      </c>
      <c r="P8" s="286" t="s">
        <v>241</v>
      </c>
      <c r="Q8" s="285" t="s">
        <v>312</v>
      </c>
      <c r="R8" s="287" t="s">
        <v>241</v>
      </c>
      <c r="S8" s="288" t="s">
        <v>246</v>
      </c>
      <c r="T8" s="289" t="s">
        <v>246</v>
      </c>
      <c r="U8" s="289" t="s">
        <v>246</v>
      </c>
      <c r="V8" s="289" t="s">
        <v>246</v>
      </c>
      <c r="W8" s="289" t="s">
        <v>246</v>
      </c>
      <c r="AO8" s="290" t="s">
        <v>313</v>
      </c>
      <c r="AP8" s="290" t="s">
        <v>314</v>
      </c>
      <c r="AQ8" s="290" t="s">
        <v>315</v>
      </c>
      <c r="AR8" s="290" t="s">
        <v>316</v>
      </c>
      <c r="AS8" s="290" t="s">
        <v>317</v>
      </c>
      <c r="AT8" s="290" t="s">
        <v>313</v>
      </c>
      <c r="AU8" s="290" t="s">
        <v>314</v>
      </c>
      <c r="AV8" s="290" t="s">
        <v>315</v>
      </c>
      <c r="AW8" s="340" t="s">
        <v>316</v>
      </c>
      <c r="AX8" s="290" t="s">
        <v>317</v>
      </c>
      <c r="AY8" s="290" t="s">
        <v>264</v>
      </c>
      <c r="AZ8" s="341"/>
      <c r="BA8" s="341"/>
      <c r="BB8" s="341"/>
      <c r="BC8" s="341"/>
      <c r="BD8" s="341"/>
      <c r="BE8" s="341"/>
      <c r="BF8" s="341"/>
      <c r="BG8" s="341"/>
      <c r="BH8" s="341"/>
    </row>
    <row r="9" spans="1:60" s="165" customFormat="1" ht="11" x14ac:dyDescent="0.15">
      <c r="A9" s="291"/>
      <c r="B9" s="292"/>
      <c r="C9" s="204" t="s">
        <v>318</v>
      </c>
      <c r="D9" s="205" t="s">
        <v>268</v>
      </c>
      <c r="E9" s="205" t="e">
        <f>"["&amp;[7]Start!$O$7&amp;"]"</f>
        <v>#REF!</v>
      </c>
      <c r="F9" s="205" t="e">
        <f>"["&amp;[7]Start!$O$7&amp;"/l]"</f>
        <v>#REF!</v>
      </c>
      <c r="G9" s="205" t="e">
        <f>"["&amp;[7]Start!$O$7&amp;"/kWh]"</f>
        <v>#REF!</v>
      </c>
      <c r="H9" s="206" t="s">
        <v>319</v>
      </c>
      <c r="I9" s="204" t="s">
        <v>318</v>
      </c>
      <c r="J9" s="205" t="e">
        <f>"["&amp;[7]Start!$O$7&amp;"]"</f>
        <v>#REF!</v>
      </c>
      <c r="K9" s="204" t="s">
        <v>318</v>
      </c>
      <c r="L9" s="205" t="e">
        <f>"["&amp;[7]Start!$O$7&amp;"]"</f>
        <v>#REF!</v>
      </c>
      <c r="M9" s="204" t="s">
        <v>318</v>
      </c>
      <c r="N9" s="205" t="e">
        <f>"["&amp;[7]Start!$O$7&amp;"]"</f>
        <v>#REF!</v>
      </c>
      <c r="O9" s="204" t="s">
        <v>318</v>
      </c>
      <c r="P9" s="205" t="e">
        <f>"["&amp;[7]Start!$O$7&amp;"]"</f>
        <v>#REF!</v>
      </c>
      <c r="Q9" s="204" t="s">
        <v>318</v>
      </c>
      <c r="R9" s="293" t="e">
        <f>"["&amp;[7]Start!$O$7&amp;"]"</f>
        <v>#REF!</v>
      </c>
      <c r="S9" s="294" t="e">
        <f>"["&amp;[7]Start!$O$7&amp;"/l]"</f>
        <v>#REF!</v>
      </c>
      <c r="T9" s="206" t="e">
        <f>"["&amp;[7]Start!$O$7&amp;"/l]"</f>
        <v>#REF!</v>
      </c>
      <c r="U9" s="206" t="e">
        <f>"["&amp;[7]Start!$O$7&amp;"/l]"</f>
        <v>#REF!</v>
      </c>
      <c r="V9" s="206" t="e">
        <f>"["&amp;[7]Start!$O$7&amp;"/l]"</f>
        <v>#REF!</v>
      </c>
      <c r="W9" s="206" t="e">
        <f>"["&amp;[7]Start!$O$7&amp;"/l]"</f>
        <v>#REF!</v>
      </c>
      <c r="AO9" s="295"/>
      <c r="AP9" s="295"/>
      <c r="AQ9" s="295"/>
      <c r="AR9" s="295"/>
      <c r="AS9" s="295"/>
      <c r="AT9" s="295"/>
      <c r="AU9" s="295"/>
      <c r="AV9" s="295"/>
      <c r="AW9" s="342"/>
      <c r="AX9" s="295"/>
      <c r="AY9" s="295" t="s">
        <v>273</v>
      </c>
      <c r="AZ9" s="343"/>
      <c r="BA9" s="343"/>
      <c r="BB9" s="343"/>
      <c r="BC9" s="343"/>
      <c r="BD9" s="343"/>
      <c r="BE9" s="343"/>
      <c r="BF9" s="343"/>
      <c r="BG9" s="343"/>
      <c r="BH9" s="343"/>
    </row>
    <row r="10" spans="1:60" ht="14.25" customHeight="1" x14ac:dyDescent="0.15">
      <c r="A10" s="142" t="str">
        <f>B10&amp;$D$2</f>
        <v>Janv.2017</v>
      </c>
      <c r="B10" s="209" t="s">
        <v>274</v>
      </c>
      <c r="C10" s="296">
        <f t="shared" ref="C10:C21" si="0">I10+K10+M10+O10+Q10</f>
        <v>100</v>
      </c>
      <c r="D10" s="297">
        <f>C10*6.96</f>
        <v>696</v>
      </c>
      <c r="E10" s="298">
        <f t="shared" ref="E10:E21" si="1">J10+L10+N10+P10+R10</f>
        <v>0</v>
      </c>
      <c r="F10" s="344" t="str">
        <f t="shared" ref="F10:F21" si="2">IF(E10=0,"",E10/C10)</f>
        <v/>
      </c>
      <c r="G10" s="344" t="str">
        <f>IF(E10=0,"",E10/D10)</f>
        <v/>
      </c>
      <c r="H10" s="345">
        <f>D10*AY7</f>
        <v>0</v>
      </c>
      <c r="I10" s="5">
        <v>100</v>
      </c>
      <c r="J10" s="3"/>
      <c r="K10" s="5"/>
      <c r="L10" s="3"/>
      <c r="M10" s="5"/>
      <c r="N10" s="3"/>
      <c r="O10" s="5"/>
      <c r="P10" s="3"/>
      <c r="Q10" s="5"/>
      <c r="R10" s="14"/>
      <c r="S10" s="301" t="str">
        <f t="shared" ref="S10:S21" si="3">IF(J10="","",J10/I10)</f>
        <v/>
      </c>
      <c r="T10" s="302" t="str">
        <f t="shared" ref="T10:T21" si="4">IF(L10="","",L10/K10)</f>
        <v/>
      </c>
      <c r="U10" s="302" t="str">
        <f t="shared" ref="U10:U21" si="5">IF(N10="","",N10/M10)</f>
        <v/>
      </c>
      <c r="V10" s="302" t="str">
        <f t="shared" ref="V10:V21" si="6">IF(P10="","",P10/O10)</f>
        <v/>
      </c>
      <c r="W10" s="302" t="str">
        <f>IF(R10="","",R10/Q10)</f>
        <v/>
      </c>
      <c r="AO10" s="303">
        <f>J10</f>
        <v>0</v>
      </c>
      <c r="AP10" s="303">
        <f>L10</f>
        <v>0</v>
      </c>
      <c r="AQ10" s="303">
        <f>N10</f>
        <v>0</v>
      </c>
      <c r="AR10" s="303">
        <f>P10</f>
        <v>0</v>
      </c>
      <c r="AS10" s="303">
        <f>R10</f>
        <v>0</v>
      </c>
      <c r="AT10" s="303">
        <f>I10</f>
        <v>100</v>
      </c>
      <c r="AU10" s="303">
        <f>K10</f>
        <v>0</v>
      </c>
      <c r="AV10" s="303">
        <f>M10</f>
        <v>0</v>
      </c>
      <c r="AW10" s="303">
        <f>O10</f>
        <v>0</v>
      </c>
      <c r="AX10" s="303">
        <f>Q10</f>
        <v>0</v>
      </c>
      <c r="AY10" s="303"/>
    </row>
    <row r="11" spans="1:60" ht="14.25" customHeight="1" x14ac:dyDescent="0.15">
      <c r="A11" s="142" t="str">
        <f t="shared" ref="A11:A21" si="7">B11&amp;$D$2</f>
        <v>Fév.2017</v>
      </c>
      <c r="B11" s="209" t="s">
        <v>276</v>
      </c>
      <c r="C11" s="296">
        <f t="shared" si="0"/>
        <v>0</v>
      </c>
      <c r="D11" s="297">
        <f t="shared" ref="D11:D21" si="8">C11*6.96</f>
        <v>0</v>
      </c>
      <c r="E11" s="298">
        <f t="shared" si="1"/>
        <v>0</v>
      </c>
      <c r="F11" s="344" t="str">
        <f t="shared" si="2"/>
        <v/>
      </c>
      <c r="G11" s="344" t="str">
        <f t="shared" ref="G11:G21" si="9">IF(E11=0,"",E11/D11)</f>
        <v/>
      </c>
      <c r="H11" s="345">
        <f>D11*AY7</f>
        <v>0</v>
      </c>
      <c r="I11" s="5"/>
      <c r="J11" s="3"/>
      <c r="K11" s="5"/>
      <c r="L11" s="3"/>
      <c r="M11" s="5"/>
      <c r="N11" s="3"/>
      <c r="O11" s="5"/>
      <c r="P11" s="3"/>
      <c r="Q11" s="5"/>
      <c r="R11" s="14"/>
      <c r="S11" s="301" t="str">
        <f t="shared" si="3"/>
        <v/>
      </c>
      <c r="T11" s="302" t="str">
        <f t="shared" si="4"/>
        <v/>
      </c>
      <c r="U11" s="302" t="str">
        <f t="shared" si="5"/>
        <v/>
      </c>
      <c r="V11" s="302" t="str">
        <f t="shared" si="6"/>
        <v/>
      </c>
      <c r="W11" s="302" t="str">
        <f t="shared" ref="W11:W21" si="10">IF(R11="","",R11/Q11)</f>
        <v/>
      </c>
      <c r="AO11" s="303">
        <f t="shared" ref="AO11:AO21" si="11">J11</f>
        <v>0</v>
      </c>
      <c r="AP11" s="303">
        <f t="shared" ref="AP11:AP21" si="12">L11</f>
        <v>0</v>
      </c>
      <c r="AQ11" s="303">
        <f t="shared" ref="AQ11:AQ21" si="13">N11</f>
        <v>0</v>
      </c>
      <c r="AR11" s="303">
        <f t="shared" ref="AR11:AR21" si="14">P11</f>
        <v>0</v>
      </c>
      <c r="AS11" s="303">
        <f t="shared" ref="AS11:AS21" si="15">R11</f>
        <v>0</v>
      </c>
      <c r="AT11" s="303">
        <f t="shared" ref="AT11:AT21" si="16">I11</f>
        <v>0</v>
      </c>
      <c r="AU11" s="303">
        <f t="shared" ref="AU11:AU21" si="17">K11</f>
        <v>0</v>
      </c>
      <c r="AV11" s="303">
        <f t="shared" ref="AV11:AV21" si="18">M11</f>
        <v>0</v>
      </c>
      <c r="AW11" s="303">
        <f t="shared" ref="AW11:AW21" si="19">O11</f>
        <v>0</v>
      </c>
      <c r="AX11" s="303">
        <f t="shared" ref="AX11:AX21" si="20">Q11</f>
        <v>0</v>
      </c>
      <c r="AY11" s="303"/>
    </row>
    <row r="12" spans="1:60" ht="14.25" customHeight="1" x14ac:dyDescent="0.15">
      <c r="A12" s="142" t="str">
        <f t="shared" si="7"/>
        <v>Mar.2017</v>
      </c>
      <c r="B12" s="209" t="s">
        <v>278</v>
      </c>
      <c r="C12" s="296">
        <f t="shared" si="0"/>
        <v>0</v>
      </c>
      <c r="D12" s="297">
        <f t="shared" si="8"/>
        <v>0</v>
      </c>
      <c r="E12" s="298">
        <f t="shared" si="1"/>
        <v>0</v>
      </c>
      <c r="F12" s="344" t="str">
        <f t="shared" si="2"/>
        <v/>
      </c>
      <c r="G12" s="344" t="str">
        <f t="shared" si="9"/>
        <v/>
      </c>
      <c r="H12" s="345">
        <f>D12*AY7</f>
        <v>0</v>
      </c>
      <c r="I12" s="5"/>
      <c r="J12" s="3"/>
      <c r="K12" s="5"/>
      <c r="L12" s="3"/>
      <c r="M12" s="5"/>
      <c r="N12" s="3"/>
      <c r="O12" s="5"/>
      <c r="P12" s="3"/>
      <c r="Q12" s="5"/>
      <c r="R12" s="14"/>
      <c r="S12" s="301" t="str">
        <f t="shared" si="3"/>
        <v/>
      </c>
      <c r="T12" s="302" t="str">
        <f t="shared" si="4"/>
        <v/>
      </c>
      <c r="U12" s="302" t="str">
        <f t="shared" si="5"/>
        <v/>
      </c>
      <c r="V12" s="302" t="str">
        <f t="shared" si="6"/>
        <v/>
      </c>
      <c r="W12" s="302" t="str">
        <f t="shared" si="10"/>
        <v/>
      </c>
      <c r="AO12" s="303">
        <f t="shared" si="11"/>
        <v>0</v>
      </c>
      <c r="AP12" s="303">
        <f t="shared" si="12"/>
        <v>0</v>
      </c>
      <c r="AQ12" s="303">
        <f t="shared" si="13"/>
        <v>0</v>
      </c>
      <c r="AR12" s="303">
        <f t="shared" si="14"/>
        <v>0</v>
      </c>
      <c r="AS12" s="303">
        <f t="shared" si="15"/>
        <v>0</v>
      </c>
      <c r="AT12" s="303">
        <f t="shared" si="16"/>
        <v>0</v>
      </c>
      <c r="AU12" s="303">
        <f t="shared" si="17"/>
        <v>0</v>
      </c>
      <c r="AV12" s="303">
        <f t="shared" si="18"/>
        <v>0</v>
      </c>
      <c r="AW12" s="303">
        <f t="shared" si="19"/>
        <v>0</v>
      </c>
      <c r="AX12" s="303">
        <f t="shared" si="20"/>
        <v>0</v>
      </c>
      <c r="AY12" s="303"/>
    </row>
    <row r="13" spans="1:60" ht="14.25" customHeight="1" x14ac:dyDescent="0.15">
      <c r="A13" s="142" t="str">
        <f t="shared" si="7"/>
        <v>Avr.2017</v>
      </c>
      <c r="B13" s="209" t="s">
        <v>279</v>
      </c>
      <c r="C13" s="296">
        <f t="shared" si="0"/>
        <v>0</v>
      </c>
      <c r="D13" s="297">
        <f t="shared" si="8"/>
        <v>0</v>
      </c>
      <c r="E13" s="298">
        <f t="shared" si="1"/>
        <v>0</v>
      </c>
      <c r="F13" s="344" t="str">
        <f t="shared" si="2"/>
        <v/>
      </c>
      <c r="G13" s="344" t="str">
        <f t="shared" si="9"/>
        <v/>
      </c>
      <c r="H13" s="345">
        <f>D13*AY7</f>
        <v>0</v>
      </c>
      <c r="I13" s="5"/>
      <c r="J13" s="3"/>
      <c r="K13" s="5"/>
      <c r="L13" s="3"/>
      <c r="M13" s="5"/>
      <c r="N13" s="3"/>
      <c r="O13" s="5"/>
      <c r="P13" s="3"/>
      <c r="Q13" s="5"/>
      <c r="R13" s="14"/>
      <c r="S13" s="301" t="str">
        <f t="shared" si="3"/>
        <v/>
      </c>
      <c r="T13" s="302" t="str">
        <f t="shared" si="4"/>
        <v/>
      </c>
      <c r="U13" s="302" t="str">
        <f t="shared" si="5"/>
        <v/>
      </c>
      <c r="V13" s="302" t="str">
        <f t="shared" si="6"/>
        <v/>
      </c>
      <c r="W13" s="302" t="str">
        <f t="shared" si="10"/>
        <v/>
      </c>
      <c r="AO13" s="303">
        <f t="shared" si="11"/>
        <v>0</v>
      </c>
      <c r="AP13" s="303">
        <f t="shared" si="12"/>
        <v>0</v>
      </c>
      <c r="AQ13" s="303">
        <f t="shared" si="13"/>
        <v>0</v>
      </c>
      <c r="AR13" s="303">
        <f t="shared" si="14"/>
        <v>0</v>
      </c>
      <c r="AS13" s="303">
        <f t="shared" si="15"/>
        <v>0</v>
      </c>
      <c r="AT13" s="303">
        <f t="shared" si="16"/>
        <v>0</v>
      </c>
      <c r="AU13" s="303">
        <f t="shared" si="17"/>
        <v>0</v>
      </c>
      <c r="AV13" s="303">
        <f t="shared" si="18"/>
        <v>0</v>
      </c>
      <c r="AW13" s="303">
        <f t="shared" si="19"/>
        <v>0</v>
      </c>
      <c r="AX13" s="303">
        <f t="shared" si="20"/>
        <v>0</v>
      </c>
      <c r="AY13" s="303"/>
    </row>
    <row r="14" spans="1:60" ht="14.25" customHeight="1" x14ac:dyDescent="0.15">
      <c r="A14" s="142" t="str">
        <f t="shared" si="7"/>
        <v>Mai2017</v>
      </c>
      <c r="B14" s="209" t="s">
        <v>280</v>
      </c>
      <c r="C14" s="296">
        <f t="shared" si="0"/>
        <v>0</v>
      </c>
      <c r="D14" s="297">
        <f t="shared" si="8"/>
        <v>0</v>
      </c>
      <c r="E14" s="298">
        <f t="shared" si="1"/>
        <v>0</v>
      </c>
      <c r="F14" s="344" t="str">
        <f t="shared" si="2"/>
        <v/>
      </c>
      <c r="G14" s="344" t="str">
        <f t="shared" si="9"/>
        <v/>
      </c>
      <c r="H14" s="345">
        <f>D14*AY7</f>
        <v>0</v>
      </c>
      <c r="I14" s="5"/>
      <c r="J14" s="3"/>
      <c r="K14" s="5"/>
      <c r="L14" s="3"/>
      <c r="M14" s="5"/>
      <c r="N14" s="3"/>
      <c r="O14" s="5"/>
      <c r="P14" s="3"/>
      <c r="Q14" s="5"/>
      <c r="R14" s="14"/>
      <c r="S14" s="301" t="str">
        <f t="shared" si="3"/>
        <v/>
      </c>
      <c r="T14" s="302" t="str">
        <f t="shared" si="4"/>
        <v/>
      </c>
      <c r="U14" s="302" t="str">
        <f t="shared" si="5"/>
        <v/>
      </c>
      <c r="V14" s="302" t="str">
        <f t="shared" si="6"/>
        <v/>
      </c>
      <c r="W14" s="302" t="str">
        <f t="shared" si="10"/>
        <v/>
      </c>
      <c r="AO14" s="303">
        <f t="shared" si="11"/>
        <v>0</v>
      </c>
      <c r="AP14" s="303">
        <f t="shared" si="12"/>
        <v>0</v>
      </c>
      <c r="AQ14" s="303">
        <f t="shared" si="13"/>
        <v>0</v>
      </c>
      <c r="AR14" s="303">
        <f t="shared" si="14"/>
        <v>0</v>
      </c>
      <c r="AS14" s="303">
        <f t="shared" si="15"/>
        <v>0</v>
      </c>
      <c r="AT14" s="303">
        <f t="shared" si="16"/>
        <v>0</v>
      </c>
      <c r="AU14" s="303">
        <f t="shared" si="17"/>
        <v>0</v>
      </c>
      <c r="AV14" s="303">
        <f t="shared" si="18"/>
        <v>0</v>
      </c>
      <c r="AW14" s="303">
        <f t="shared" si="19"/>
        <v>0</v>
      </c>
      <c r="AX14" s="303">
        <f t="shared" si="20"/>
        <v>0</v>
      </c>
      <c r="AY14" s="303"/>
    </row>
    <row r="15" spans="1:60" ht="14.25" customHeight="1" x14ac:dyDescent="0.15">
      <c r="A15" s="142" t="str">
        <f t="shared" si="7"/>
        <v>Juin2017</v>
      </c>
      <c r="B15" s="209" t="s">
        <v>281</v>
      </c>
      <c r="C15" s="296">
        <f t="shared" si="0"/>
        <v>0</v>
      </c>
      <c r="D15" s="297">
        <f t="shared" si="8"/>
        <v>0</v>
      </c>
      <c r="E15" s="298">
        <f t="shared" si="1"/>
        <v>0</v>
      </c>
      <c r="F15" s="344" t="str">
        <f t="shared" si="2"/>
        <v/>
      </c>
      <c r="G15" s="344" t="str">
        <f t="shared" si="9"/>
        <v/>
      </c>
      <c r="H15" s="345">
        <f>D15*AY7</f>
        <v>0</v>
      </c>
      <c r="I15" s="5"/>
      <c r="J15" s="3"/>
      <c r="K15" s="5"/>
      <c r="L15" s="3"/>
      <c r="M15" s="5"/>
      <c r="N15" s="3"/>
      <c r="O15" s="5"/>
      <c r="P15" s="3"/>
      <c r="Q15" s="5"/>
      <c r="R15" s="14"/>
      <c r="S15" s="301" t="str">
        <f t="shared" si="3"/>
        <v/>
      </c>
      <c r="T15" s="302" t="str">
        <f t="shared" si="4"/>
        <v/>
      </c>
      <c r="U15" s="302" t="str">
        <f t="shared" si="5"/>
        <v/>
      </c>
      <c r="V15" s="302" t="str">
        <f t="shared" si="6"/>
        <v/>
      </c>
      <c r="W15" s="302" t="str">
        <f t="shared" si="10"/>
        <v/>
      </c>
      <c r="AO15" s="303">
        <f t="shared" si="11"/>
        <v>0</v>
      </c>
      <c r="AP15" s="303">
        <f t="shared" si="12"/>
        <v>0</v>
      </c>
      <c r="AQ15" s="303">
        <f t="shared" si="13"/>
        <v>0</v>
      </c>
      <c r="AR15" s="303">
        <f t="shared" si="14"/>
        <v>0</v>
      </c>
      <c r="AS15" s="303">
        <f t="shared" si="15"/>
        <v>0</v>
      </c>
      <c r="AT15" s="303">
        <f t="shared" si="16"/>
        <v>0</v>
      </c>
      <c r="AU15" s="303">
        <f t="shared" si="17"/>
        <v>0</v>
      </c>
      <c r="AV15" s="303">
        <f t="shared" si="18"/>
        <v>0</v>
      </c>
      <c r="AW15" s="303">
        <f t="shared" si="19"/>
        <v>0</v>
      </c>
      <c r="AX15" s="303">
        <f t="shared" si="20"/>
        <v>0</v>
      </c>
      <c r="AY15" s="303"/>
    </row>
    <row r="16" spans="1:60" ht="14.25" customHeight="1" x14ac:dyDescent="0.15">
      <c r="A16" s="142" t="str">
        <f t="shared" si="7"/>
        <v>Juil.2017</v>
      </c>
      <c r="B16" s="209" t="s">
        <v>282</v>
      </c>
      <c r="C16" s="296">
        <f t="shared" si="0"/>
        <v>0</v>
      </c>
      <c r="D16" s="297">
        <f t="shared" si="8"/>
        <v>0</v>
      </c>
      <c r="E16" s="298">
        <f t="shared" si="1"/>
        <v>0</v>
      </c>
      <c r="F16" s="344" t="str">
        <f t="shared" si="2"/>
        <v/>
      </c>
      <c r="G16" s="344" t="str">
        <f t="shared" si="9"/>
        <v/>
      </c>
      <c r="H16" s="345">
        <f>D16*AY7</f>
        <v>0</v>
      </c>
      <c r="I16" s="5"/>
      <c r="J16" s="3"/>
      <c r="K16" s="5"/>
      <c r="L16" s="3"/>
      <c r="M16" s="5"/>
      <c r="N16" s="3"/>
      <c r="O16" s="5"/>
      <c r="P16" s="3"/>
      <c r="Q16" s="5"/>
      <c r="R16" s="14"/>
      <c r="S16" s="301" t="str">
        <f t="shared" si="3"/>
        <v/>
      </c>
      <c r="T16" s="302" t="str">
        <f t="shared" si="4"/>
        <v/>
      </c>
      <c r="U16" s="302" t="str">
        <f t="shared" si="5"/>
        <v/>
      </c>
      <c r="V16" s="302" t="str">
        <f t="shared" si="6"/>
        <v/>
      </c>
      <c r="W16" s="302" t="str">
        <f t="shared" si="10"/>
        <v/>
      </c>
      <c r="AO16" s="303">
        <f t="shared" si="11"/>
        <v>0</v>
      </c>
      <c r="AP16" s="303">
        <f t="shared" si="12"/>
        <v>0</v>
      </c>
      <c r="AQ16" s="303">
        <f t="shared" si="13"/>
        <v>0</v>
      </c>
      <c r="AR16" s="303">
        <f t="shared" si="14"/>
        <v>0</v>
      </c>
      <c r="AS16" s="303">
        <f t="shared" si="15"/>
        <v>0</v>
      </c>
      <c r="AT16" s="303">
        <f t="shared" si="16"/>
        <v>0</v>
      </c>
      <c r="AU16" s="303">
        <f t="shared" si="17"/>
        <v>0</v>
      </c>
      <c r="AV16" s="303">
        <f t="shared" si="18"/>
        <v>0</v>
      </c>
      <c r="AW16" s="303">
        <f t="shared" si="19"/>
        <v>0</v>
      </c>
      <c r="AX16" s="303">
        <f t="shared" si="20"/>
        <v>0</v>
      </c>
      <c r="AY16" s="303"/>
    </row>
    <row r="17" spans="1:60" ht="14.25" customHeight="1" x14ac:dyDescent="0.15">
      <c r="A17" s="142" t="str">
        <f t="shared" si="7"/>
        <v>Août2017</v>
      </c>
      <c r="B17" s="209" t="s">
        <v>283</v>
      </c>
      <c r="C17" s="296">
        <f t="shared" si="0"/>
        <v>0</v>
      </c>
      <c r="D17" s="297">
        <f t="shared" si="8"/>
        <v>0</v>
      </c>
      <c r="E17" s="298">
        <f t="shared" si="1"/>
        <v>0</v>
      </c>
      <c r="F17" s="344" t="str">
        <f t="shared" si="2"/>
        <v/>
      </c>
      <c r="G17" s="344" t="str">
        <f t="shared" si="9"/>
        <v/>
      </c>
      <c r="H17" s="345">
        <f>D17*AY7</f>
        <v>0</v>
      </c>
      <c r="I17" s="5"/>
      <c r="J17" s="3"/>
      <c r="K17" s="5"/>
      <c r="L17" s="3"/>
      <c r="M17" s="5"/>
      <c r="N17" s="3"/>
      <c r="O17" s="5"/>
      <c r="P17" s="3"/>
      <c r="Q17" s="5"/>
      <c r="R17" s="14"/>
      <c r="S17" s="301" t="str">
        <f t="shared" si="3"/>
        <v/>
      </c>
      <c r="T17" s="302" t="str">
        <f t="shared" si="4"/>
        <v/>
      </c>
      <c r="U17" s="302" t="str">
        <f t="shared" si="5"/>
        <v/>
      </c>
      <c r="V17" s="302" t="str">
        <f t="shared" si="6"/>
        <v/>
      </c>
      <c r="W17" s="302" t="str">
        <f t="shared" si="10"/>
        <v/>
      </c>
      <c r="AO17" s="303">
        <f t="shared" si="11"/>
        <v>0</v>
      </c>
      <c r="AP17" s="303">
        <f t="shared" si="12"/>
        <v>0</v>
      </c>
      <c r="AQ17" s="303">
        <f t="shared" si="13"/>
        <v>0</v>
      </c>
      <c r="AR17" s="303">
        <f t="shared" si="14"/>
        <v>0</v>
      </c>
      <c r="AS17" s="303">
        <f t="shared" si="15"/>
        <v>0</v>
      </c>
      <c r="AT17" s="303">
        <f t="shared" si="16"/>
        <v>0</v>
      </c>
      <c r="AU17" s="303">
        <f t="shared" si="17"/>
        <v>0</v>
      </c>
      <c r="AV17" s="303">
        <f t="shared" si="18"/>
        <v>0</v>
      </c>
      <c r="AW17" s="303">
        <f t="shared" si="19"/>
        <v>0</v>
      </c>
      <c r="AX17" s="303">
        <f t="shared" si="20"/>
        <v>0</v>
      </c>
      <c r="AY17" s="303"/>
    </row>
    <row r="18" spans="1:60" ht="14.25" customHeight="1" x14ac:dyDescent="0.15">
      <c r="A18" s="142" t="str">
        <f t="shared" si="7"/>
        <v>Sept.2017</v>
      </c>
      <c r="B18" s="209" t="s">
        <v>284</v>
      </c>
      <c r="C18" s="296">
        <f t="shared" si="0"/>
        <v>0</v>
      </c>
      <c r="D18" s="297">
        <f t="shared" si="8"/>
        <v>0</v>
      </c>
      <c r="E18" s="298">
        <f t="shared" si="1"/>
        <v>0</v>
      </c>
      <c r="F18" s="344" t="str">
        <f t="shared" si="2"/>
        <v/>
      </c>
      <c r="G18" s="344" t="str">
        <f t="shared" si="9"/>
        <v/>
      </c>
      <c r="H18" s="345">
        <f>D18*AY7</f>
        <v>0</v>
      </c>
      <c r="I18" s="5"/>
      <c r="J18" s="3"/>
      <c r="K18" s="5"/>
      <c r="L18" s="3"/>
      <c r="M18" s="5"/>
      <c r="N18" s="3"/>
      <c r="O18" s="5"/>
      <c r="P18" s="3"/>
      <c r="Q18" s="5"/>
      <c r="R18" s="14"/>
      <c r="S18" s="301" t="str">
        <f t="shared" si="3"/>
        <v/>
      </c>
      <c r="T18" s="302" t="str">
        <f t="shared" si="4"/>
        <v/>
      </c>
      <c r="U18" s="302" t="str">
        <f t="shared" si="5"/>
        <v/>
      </c>
      <c r="V18" s="302" t="str">
        <f t="shared" si="6"/>
        <v/>
      </c>
      <c r="W18" s="302" t="str">
        <f t="shared" si="10"/>
        <v/>
      </c>
      <c r="AO18" s="303">
        <f t="shared" si="11"/>
        <v>0</v>
      </c>
      <c r="AP18" s="303">
        <f t="shared" si="12"/>
        <v>0</v>
      </c>
      <c r="AQ18" s="303">
        <f t="shared" si="13"/>
        <v>0</v>
      </c>
      <c r="AR18" s="303">
        <f t="shared" si="14"/>
        <v>0</v>
      </c>
      <c r="AS18" s="303">
        <f t="shared" si="15"/>
        <v>0</v>
      </c>
      <c r="AT18" s="303">
        <f t="shared" si="16"/>
        <v>0</v>
      </c>
      <c r="AU18" s="303">
        <f t="shared" si="17"/>
        <v>0</v>
      </c>
      <c r="AV18" s="303">
        <f t="shared" si="18"/>
        <v>0</v>
      </c>
      <c r="AW18" s="303">
        <f t="shared" si="19"/>
        <v>0</v>
      </c>
      <c r="AX18" s="303">
        <f t="shared" si="20"/>
        <v>0</v>
      </c>
      <c r="AY18" s="303"/>
    </row>
    <row r="19" spans="1:60" ht="14.25" customHeight="1" x14ac:dyDescent="0.15">
      <c r="A19" s="142" t="str">
        <f t="shared" si="7"/>
        <v>Oct.2017</v>
      </c>
      <c r="B19" s="209" t="s">
        <v>285</v>
      </c>
      <c r="C19" s="296">
        <f t="shared" si="0"/>
        <v>0</v>
      </c>
      <c r="D19" s="297">
        <f t="shared" si="8"/>
        <v>0</v>
      </c>
      <c r="E19" s="298">
        <f t="shared" si="1"/>
        <v>0</v>
      </c>
      <c r="F19" s="344" t="str">
        <f t="shared" si="2"/>
        <v/>
      </c>
      <c r="G19" s="344" t="str">
        <f t="shared" si="9"/>
        <v/>
      </c>
      <c r="H19" s="345">
        <f>D19*AY7</f>
        <v>0</v>
      </c>
      <c r="I19" s="5"/>
      <c r="J19" s="3"/>
      <c r="K19" s="5"/>
      <c r="L19" s="3"/>
      <c r="M19" s="5"/>
      <c r="N19" s="3"/>
      <c r="O19" s="5"/>
      <c r="P19" s="3"/>
      <c r="Q19" s="5"/>
      <c r="R19" s="14"/>
      <c r="S19" s="301" t="str">
        <f t="shared" si="3"/>
        <v/>
      </c>
      <c r="T19" s="302" t="str">
        <f t="shared" si="4"/>
        <v/>
      </c>
      <c r="U19" s="302" t="str">
        <f t="shared" si="5"/>
        <v/>
      </c>
      <c r="V19" s="302" t="str">
        <f t="shared" si="6"/>
        <v/>
      </c>
      <c r="W19" s="302" t="str">
        <f t="shared" si="10"/>
        <v/>
      </c>
      <c r="AO19" s="303">
        <f t="shared" si="11"/>
        <v>0</v>
      </c>
      <c r="AP19" s="303">
        <f t="shared" si="12"/>
        <v>0</v>
      </c>
      <c r="AQ19" s="303">
        <f t="shared" si="13"/>
        <v>0</v>
      </c>
      <c r="AR19" s="303">
        <f t="shared" si="14"/>
        <v>0</v>
      </c>
      <c r="AS19" s="303">
        <f t="shared" si="15"/>
        <v>0</v>
      </c>
      <c r="AT19" s="303">
        <f t="shared" si="16"/>
        <v>0</v>
      </c>
      <c r="AU19" s="303">
        <f t="shared" si="17"/>
        <v>0</v>
      </c>
      <c r="AV19" s="303">
        <f t="shared" si="18"/>
        <v>0</v>
      </c>
      <c r="AW19" s="303">
        <f t="shared" si="19"/>
        <v>0</v>
      </c>
      <c r="AX19" s="303">
        <f t="shared" si="20"/>
        <v>0</v>
      </c>
      <c r="AY19" s="303"/>
    </row>
    <row r="20" spans="1:60" ht="14.25" customHeight="1" x14ac:dyDescent="0.15">
      <c r="A20" s="142" t="str">
        <f t="shared" si="7"/>
        <v>Nov2017</v>
      </c>
      <c r="B20" s="209" t="s">
        <v>286</v>
      </c>
      <c r="C20" s="296">
        <f t="shared" si="0"/>
        <v>0</v>
      </c>
      <c r="D20" s="297">
        <f t="shared" si="8"/>
        <v>0</v>
      </c>
      <c r="E20" s="298">
        <f t="shared" si="1"/>
        <v>0</v>
      </c>
      <c r="F20" s="344" t="str">
        <f t="shared" si="2"/>
        <v/>
      </c>
      <c r="G20" s="344" t="str">
        <f t="shared" si="9"/>
        <v/>
      </c>
      <c r="H20" s="345">
        <f>D20*AY7</f>
        <v>0</v>
      </c>
      <c r="I20" s="5"/>
      <c r="J20" s="3"/>
      <c r="K20" s="5"/>
      <c r="L20" s="3"/>
      <c r="M20" s="5"/>
      <c r="N20" s="3"/>
      <c r="O20" s="5"/>
      <c r="P20" s="3"/>
      <c r="Q20" s="5"/>
      <c r="R20" s="14"/>
      <c r="S20" s="301" t="str">
        <f t="shared" si="3"/>
        <v/>
      </c>
      <c r="T20" s="302" t="str">
        <f t="shared" si="4"/>
        <v/>
      </c>
      <c r="U20" s="302" t="str">
        <f t="shared" si="5"/>
        <v/>
      </c>
      <c r="V20" s="302" t="str">
        <f t="shared" si="6"/>
        <v/>
      </c>
      <c r="W20" s="302" t="str">
        <f t="shared" si="10"/>
        <v/>
      </c>
      <c r="AO20" s="303">
        <f t="shared" si="11"/>
        <v>0</v>
      </c>
      <c r="AP20" s="303">
        <f t="shared" si="12"/>
        <v>0</v>
      </c>
      <c r="AQ20" s="303">
        <f t="shared" si="13"/>
        <v>0</v>
      </c>
      <c r="AR20" s="303">
        <f t="shared" si="14"/>
        <v>0</v>
      </c>
      <c r="AS20" s="303">
        <f t="shared" si="15"/>
        <v>0</v>
      </c>
      <c r="AT20" s="303">
        <f t="shared" si="16"/>
        <v>0</v>
      </c>
      <c r="AU20" s="303">
        <f t="shared" si="17"/>
        <v>0</v>
      </c>
      <c r="AV20" s="303">
        <f t="shared" si="18"/>
        <v>0</v>
      </c>
      <c r="AW20" s="303">
        <f t="shared" si="19"/>
        <v>0</v>
      </c>
      <c r="AX20" s="303">
        <f t="shared" si="20"/>
        <v>0</v>
      </c>
      <c r="AY20" s="303"/>
    </row>
    <row r="21" spans="1:60" ht="14.25" customHeight="1" x14ac:dyDescent="0.15">
      <c r="A21" s="142" t="str">
        <f t="shared" si="7"/>
        <v>Déc.2017</v>
      </c>
      <c r="B21" s="219" t="s">
        <v>287</v>
      </c>
      <c r="C21" s="306">
        <f t="shared" si="0"/>
        <v>0</v>
      </c>
      <c r="D21" s="307">
        <f t="shared" si="8"/>
        <v>0</v>
      </c>
      <c r="E21" s="308">
        <f t="shared" si="1"/>
        <v>0</v>
      </c>
      <c r="F21" s="346" t="str">
        <f t="shared" si="2"/>
        <v/>
      </c>
      <c r="G21" s="344" t="str">
        <f t="shared" si="9"/>
        <v/>
      </c>
      <c r="H21" s="347">
        <f>D21*AY7</f>
        <v>0</v>
      </c>
      <c r="I21" s="6"/>
      <c r="J21" s="7"/>
      <c r="K21" s="6"/>
      <c r="L21" s="7"/>
      <c r="M21" s="6"/>
      <c r="N21" s="7"/>
      <c r="O21" s="6"/>
      <c r="P21" s="7"/>
      <c r="Q21" s="6"/>
      <c r="R21" s="15"/>
      <c r="S21" s="311" t="str">
        <f t="shared" si="3"/>
        <v/>
      </c>
      <c r="T21" s="312" t="str">
        <f t="shared" si="4"/>
        <v/>
      </c>
      <c r="U21" s="312" t="str">
        <f t="shared" si="5"/>
        <v/>
      </c>
      <c r="V21" s="312" t="str">
        <f t="shared" si="6"/>
        <v/>
      </c>
      <c r="W21" s="312" t="str">
        <f t="shared" si="10"/>
        <v/>
      </c>
      <c r="AO21" s="303">
        <f t="shared" si="11"/>
        <v>0</v>
      </c>
      <c r="AP21" s="303">
        <f t="shared" si="12"/>
        <v>0</v>
      </c>
      <c r="AQ21" s="303">
        <f t="shared" si="13"/>
        <v>0</v>
      </c>
      <c r="AR21" s="303">
        <f t="shared" si="14"/>
        <v>0</v>
      </c>
      <c r="AS21" s="303">
        <f t="shared" si="15"/>
        <v>0</v>
      </c>
      <c r="AT21" s="303">
        <f t="shared" si="16"/>
        <v>0</v>
      </c>
      <c r="AU21" s="303">
        <f t="shared" si="17"/>
        <v>0</v>
      </c>
      <c r="AV21" s="303">
        <f t="shared" si="18"/>
        <v>0</v>
      </c>
      <c r="AW21" s="303">
        <f t="shared" si="19"/>
        <v>0</v>
      </c>
      <c r="AX21" s="303">
        <f t="shared" si="20"/>
        <v>0</v>
      </c>
      <c r="AY21" s="303"/>
    </row>
    <row r="22" spans="1:60" s="318" customFormat="1" ht="14.25" customHeight="1" x14ac:dyDescent="0.15">
      <c r="A22" s="142" t="str">
        <f>B22&amp;A2</f>
        <v>Total</v>
      </c>
      <c r="B22" s="221" t="s">
        <v>214</v>
      </c>
      <c r="C22" s="222">
        <f>SUM(C10:C21)</f>
        <v>100</v>
      </c>
      <c r="D22" s="223">
        <f>SUM(D10:D21)</f>
        <v>696</v>
      </c>
      <c r="E22" s="223">
        <f>SUM(E10:E21)</f>
        <v>0</v>
      </c>
      <c r="F22" s="348">
        <f>IF(C22=0,"",E22/C22)</f>
        <v>0</v>
      </c>
      <c r="G22" s="348">
        <f>IF(D22=0,"",E22/D22)</f>
        <v>0</v>
      </c>
      <c r="H22" s="349">
        <f t="shared" ref="H22:R22" si="21">SUM(H10:H21)</f>
        <v>0</v>
      </c>
      <c r="I22" s="222">
        <f t="shared" si="21"/>
        <v>100</v>
      </c>
      <c r="J22" s="223">
        <f t="shared" si="21"/>
        <v>0</v>
      </c>
      <c r="K22" s="222">
        <f t="shared" si="21"/>
        <v>0</v>
      </c>
      <c r="L22" s="223">
        <f t="shared" si="21"/>
        <v>0</v>
      </c>
      <c r="M22" s="222">
        <f t="shared" si="21"/>
        <v>0</v>
      </c>
      <c r="N22" s="223">
        <f t="shared" si="21"/>
        <v>0</v>
      </c>
      <c r="O22" s="222">
        <f t="shared" si="21"/>
        <v>0</v>
      </c>
      <c r="P22" s="223">
        <f t="shared" si="21"/>
        <v>0</v>
      </c>
      <c r="Q22" s="222">
        <f t="shared" si="21"/>
        <v>0</v>
      </c>
      <c r="R22" s="315">
        <f t="shared" si="21"/>
        <v>0</v>
      </c>
      <c r="S22" s="316"/>
      <c r="T22" s="224"/>
      <c r="U22" s="224"/>
      <c r="V22" s="224"/>
      <c r="W22" s="224"/>
      <c r="X22" s="317"/>
      <c r="AN22" s="317"/>
      <c r="AO22" s="350"/>
      <c r="AP22" s="350"/>
      <c r="AQ22" s="350"/>
      <c r="AR22" s="351"/>
      <c r="AS22" s="351"/>
      <c r="AT22" s="351"/>
      <c r="AU22" s="351"/>
      <c r="AV22" s="351"/>
      <c r="AW22" s="350"/>
      <c r="AX22" s="350"/>
      <c r="AY22" s="350"/>
      <c r="AZ22" s="350"/>
      <c r="BA22" s="350"/>
      <c r="BB22" s="350"/>
      <c r="BC22" s="350"/>
      <c r="BD22" s="350"/>
      <c r="BE22" s="350"/>
      <c r="BF22" s="350"/>
      <c r="BG22" s="350"/>
      <c r="BH22" s="350"/>
    </row>
    <row r="23" spans="1:60" s="220" customFormat="1" ht="15" customHeight="1" x14ac:dyDescent="0.15">
      <c r="A23" s="142"/>
      <c r="B23" s="64"/>
      <c r="C23" s="65"/>
      <c r="D23" s="65"/>
      <c r="E23" s="65"/>
      <c r="F23" s="66"/>
      <c r="G23" s="320"/>
      <c r="H23" s="320"/>
      <c r="I23" s="320"/>
      <c r="J23" s="320"/>
      <c r="K23" s="320"/>
      <c r="L23" s="320"/>
      <c r="M23" s="320"/>
      <c r="N23" s="320"/>
      <c r="O23" s="320"/>
      <c r="P23" s="320"/>
      <c r="Q23" s="320"/>
      <c r="R23" s="320"/>
      <c r="S23" s="320"/>
      <c r="T23" s="320"/>
      <c r="U23" s="320"/>
      <c r="V23" s="320"/>
      <c r="W23" s="320"/>
      <c r="X23" s="320"/>
      <c r="AN23" s="322"/>
      <c r="AO23" s="352"/>
      <c r="AP23" s="352"/>
      <c r="AQ23" s="352"/>
      <c r="AR23" s="352"/>
      <c r="AS23" s="353"/>
      <c r="AT23" s="353"/>
      <c r="AU23" s="353"/>
      <c r="AV23" s="353"/>
      <c r="AW23" s="353"/>
      <c r="AX23" s="353"/>
      <c r="AY23" s="353"/>
      <c r="AZ23" s="353"/>
      <c r="BA23" s="353"/>
      <c r="BB23" s="353"/>
      <c r="BC23" s="353"/>
      <c r="BD23" s="353"/>
      <c r="BE23" s="353"/>
      <c r="BF23" s="353"/>
      <c r="BG23" s="353"/>
      <c r="BH23" s="353"/>
    </row>
    <row r="24" spans="1:60" x14ac:dyDescent="0.15">
      <c r="B24" s="732" t="s">
        <v>289</v>
      </c>
      <c r="C24" s="733"/>
      <c r="D24" s="733"/>
      <c r="E24" s="733"/>
      <c r="F24" s="734"/>
    </row>
    <row r="25" spans="1:60" x14ac:dyDescent="0.15">
      <c r="B25" s="67"/>
      <c r="C25" s="68"/>
      <c r="D25" s="68"/>
      <c r="E25" s="68"/>
      <c r="F25" s="69"/>
    </row>
    <row r="26" spans="1:60" x14ac:dyDescent="0.15">
      <c r="B26" s="735" t="s">
        <v>290</v>
      </c>
      <c r="C26" s="736"/>
      <c r="D26" s="736"/>
      <c r="E26" s="736"/>
      <c r="F26" s="737"/>
    </row>
    <row r="27" spans="1:60" x14ac:dyDescent="0.15">
      <c r="B27" s="70"/>
      <c r="C27" s="71"/>
      <c r="D27" s="71"/>
      <c r="E27" s="71"/>
      <c r="F27" s="72"/>
    </row>
  </sheetData>
  <mergeCells count="10">
    <mergeCell ref="B24:F24"/>
    <mergeCell ref="B26:F26"/>
    <mergeCell ref="O7:P7"/>
    <mergeCell ref="Q7:R7"/>
    <mergeCell ref="B7:H7"/>
    <mergeCell ref="I7:J7"/>
    <mergeCell ref="K7:L7"/>
    <mergeCell ref="M7:N7"/>
    <mergeCell ref="C8:D8"/>
    <mergeCell ref="F8:G8"/>
  </mergeCells>
  <phoneticPr fontId="1" type="noConversion"/>
  <hyperlinks>
    <hyperlink ref="B24" location="'Démarrrage '!R1C1" display="Click here to jump back to start page" xr:uid="{00000000-0004-0000-0400-000000000000}"/>
    <hyperlink ref="B26:F26" location="'(GPL)'!R1C1" display="Click here to jump to diagrams" xr:uid="{00000000-0004-0000-0400-000001000000}"/>
  </hyperlinks>
  <pageMargins left="0.15748031496062992" right="0.15748031496062992"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dimension ref="A1:BE27"/>
  <sheetViews>
    <sheetView showGridLines="0" zoomScaleNormal="100" workbookViewId="0">
      <selection activeCell="Q8" sqref="Q8"/>
    </sheetView>
  </sheetViews>
  <sheetFormatPr baseColWidth="10" defaultColWidth="9.1640625" defaultRowHeight="13" x14ac:dyDescent="0.15"/>
  <cols>
    <col min="1" max="1" width="3.83203125" style="324" customWidth="1"/>
    <col min="2" max="2" width="9.33203125" style="165" customWidth="1"/>
    <col min="3" max="4" width="8.5" style="165" customWidth="1"/>
    <col min="5" max="5" width="9.5" style="165" customWidth="1"/>
    <col min="6" max="6" width="10.5" style="165" customWidth="1"/>
    <col min="7" max="7" width="8.5" style="165" customWidth="1"/>
    <col min="8" max="8" width="9.33203125" style="165" customWidth="1"/>
    <col min="9" max="17" width="8.83203125" style="164" customWidth="1"/>
    <col min="18" max="23" width="9.83203125" style="164" customWidth="1"/>
    <col min="24" max="24" width="3.33203125" style="170" customWidth="1"/>
    <col min="25" max="27" width="10" style="170" customWidth="1"/>
    <col min="28" max="28" width="52.5" style="170" customWidth="1"/>
    <col min="29" max="29" width="10" style="170" customWidth="1"/>
    <col min="30" max="31" width="30.5" style="170" customWidth="1"/>
    <col min="32" max="32" width="13.5" style="170" customWidth="1"/>
    <col min="33" max="34" width="10" style="170" customWidth="1"/>
    <col min="35" max="37" width="9.1640625" style="171"/>
    <col min="38" max="42" width="9.1640625" style="170"/>
    <col min="43" max="44" width="9.1640625" style="164"/>
    <col min="45" max="45" width="18.6640625" style="171" customWidth="1"/>
    <col min="46" max="46" width="9.1640625" style="171"/>
    <col min="47" max="16384" width="9.1640625" style="164"/>
  </cols>
  <sheetData>
    <row r="1" spans="1:57" ht="15" customHeight="1" x14ac:dyDescent="0.15">
      <c r="A1" s="232"/>
      <c r="B1" s="164"/>
      <c r="C1" s="164"/>
      <c r="D1" s="176"/>
      <c r="E1" s="83"/>
      <c r="F1" s="233"/>
      <c r="G1" s="164"/>
      <c r="H1" s="164"/>
      <c r="J1" s="234"/>
      <c r="S1" s="170"/>
      <c r="T1" s="170"/>
      <c r="U1" s="170"/>
      <c r="V1" s="170"/>
      <c r="W1" s="171"/>
      <c r="X1" s="171"/>
      <c r="Y1" s="171"/>
      <c r="Z1" s="171"/>
      <c r="AA1" s="171"/>
      <c r="AB1" s="171"/>
      <c r="AC1" s="171"/>
      <c r="AD1" s="171"/>
      <c r="AE1" s="171"/>
      <c r="AF1" s="171"/>
      <c r="AG1" s="171"/>
      <c r="AH1" s="171"/>
      <c r="AL1" s="172"/>
      <c r="AM1" s="172"/>
      <c r="AN1" s="172"/>
      <c r="AO1" s="172"/>
      <c r="AP1" s="172"/>
      <c r="AQ1" s="172"/>
      <c r="AR1" s="172"/>
      <c r="AS1" s="172"/>
      <c r="AT1" s="172"/>
      <c r="AU1" s="172"/>
      <c r="AV1" s="172"/>
      <c r="AW1" s="172"/>
      <c r="AX1" s="172"/>
      <c r="AY1" s="171"/>
      <c r="AZ1" s="171"/>
    </row>
    <row r="2" spans="1:57" s="81" customFormat="1" ht="14.25" customHeight="1" x14ac:dyDescent="0.15">
      <c r="A2" s="142"/>
      <c r="B2" s="235"/>
      <c r="C2" s="236" t="s">
        <v>183</v>
      </c>
      <c r="D2" s="237">
        <f>ICP!C3</f>
        <v>2017</v>
      </c>
      <c r="E2" s="238"/>
      <c r="F2" s="239" t="s">
        <v>193</v>
      </c>
      <c r="G2" s="240">
        <f>'Démarrrage '!H25</f>
        <v>0</v>
      </c>
      <c r="H2" s="241"/>
      <c r="I2" s="242"/>
      <c r="J2" s="243" t="s">
        <v>226</v>
      </c>
      <c r="K2" s="244" t="s">
        <v>227</v>
      </c>
      <c r="L2" s="245"/>
      <c r="M2" s="246"/>
      <c r="N2" s="164"/>
      <c r="O2" s="164"/>
      <c r="P2" s="247"/>
      <c r="Q2" s="247"/>
      <c r="R2" s="247"/>
      <c r="S2" s="247"/>
      <c r="T2" s="247"/>
      <c r="U2" s="247"/>
      <c r="V2" s="247"/>
      <c r="W2" s="247"/>
      <c r="AM2" s="82"/>
      <c r="AN2" s="87"/>
      <c r="AO2" s="87"/>
      <c r="AP2" s="82"/>
      <c r="AQ2" s="82"/>
      <c r="AR2" s="82"/>
      <c r="AS2" s="82"/>
      <c r="AT2" s="82"/>
      <c r="AU2" s="87"/>
      <c r="AV2" s="87"/>
      <c r="AW2" s="87"/>
      <c r="AX2" s="87"/>
      <c r="AY2" s="87"/>
      <c r="AZ2" s="87"/>
      <c r="BA2" s="159"/>
      <c r="BB2" s="160"/>
      <c r="BC2" s="159"/>
      <c r="BD2" s="82"/>
      <c r="BE2" s="82"/>
    </row>
    <row r="3" spans="1:57" s="81" customFormat="1" ht="14.25" customHeight="1" x14ac:dyDescent="0.15">
      <c r="A3" s="142"/>
      <c r="B3" s="248"/>
      <c r="C3" s="249" t="s">
        <v>320</v>
      </c>
      <c r="D3" s="231"/>
      <c r="E3" s="250"/>
      <c r="F3" s="251"/>
      <c r="G3" s="252"/>
      <c r="H3" s="253"/>
      <c r="I3" s="254"/>
      <c r="J3" s="255">
        <f>'Démarrrage '!C24</f>
        <v>0</v>
      </c>
      <c r="K3" s="256" t="str">
        <f>'Démarrrage '!D24</f>
        <v>Chauffage et autres gazoil</v>
      </c>
      <c r="L3" s="256"/>
      <c r="M3" s="257"/>
      <c r="N3" s="164"/>
      <c r="O3" s="164"/>
      <c r="P3" s="247"/>
      <c r="Q3" s="247"/>
      <c r="R3" s="247"/>
      <c r="S3" s="247"/>
      <c r="T3" s="247"/>
      <c r="U3" s="247"/>
      <c r="V3" s="247"/>
      <c r="W3" s="247"/>
      <c r="AM3" s="82"/>
      <c r="AN3" s="87"/>
      <c r="AO3" s="87"/>
      <c r="AP3" s="82"/>
      <c r="AQ3" s="82"/>
      <c r="AR3" s="82"/>
      <c r="AS3" s="82"/>
      <c r="AT3" s="82"/>
      <c r="AU3" s="87"/>
      <c r="AV3" s="87"/>
      <c r="AW3" s="87"/>
      <c r="AX3" s="87"/>
      <c r="AY3" s="87"/>
      <c r="AZ3" s="87"/>
      <c r="BA3" s="159"/>
      <c r="BB3" s="160"/>
      <c r="BC3" s="159"/>
      <c r="BD3" s="82"/>
      <c r="BE3" s="82"/>
    </row>
    <row r="4" spans="1:57" s="81" customFormat="1" ht="14.25" customHeight="1" x14ac:dyDescent="0.15">
      <c r="A4" s="142"/>
      <c r="B4" s="248"/>
      <c r="C4" s="258" t="s">
        <v>228</v>
      </c>
      <c r="D4" s="259">
        <f>E22/(C22)</f>
        <v>0</v>
      </c>
      <c r="E4" s="260" t="str">
        <f>'Démarrrage '!$O$7&amp;"/litre"</f>
        <v>$/litre</v>
      </c>
      <c r="F4" s="251"/>
      <c r="G4" s="252"/>
      <c r="H4" s="253"/>
      <c r="I4" s="254"/>
      <c r="J4" s="255">
        <f>'Démarrrage '!C25</f>
        <v>0</v>
      </c>
      <c r="K4" s="256" t="str">
        <f>'Démarrrage '!D25</f>
        <v>Kérosène</v>
      </c>
      <c r="L4" s="256"/>
      <c r="M4" s="257"/>
      <c r="N4" s="164"/>
      <c r="O4" s="164"/>
      <c r="P4" s="247"/>
      <c r="Q4" s="247"/>
      <c r="R4" s="247"/>
      <c r="S4" s="247"/>
      <c r="T4" s="247"/>
      <c r="U4" s="247"/>
      <c r="V4" s="247"/>
      <c r="W4" s="247"/>
      <c r="AM4" s="82"/>
      <c r="AN4" s="87"/>
      <c r="AO4" s="87"/>
      <c r="AP4" s="82"/>
      <c r="AQ4" s="82"/>
      <c r="AR4" s="82"/>
      <c r="AS4" s="82"/>
      <c r="AT4" s="82"/>
      <c r="AU4" s="87"/>
      <c r="AV4" s="87"/>
      <c r="AW4" s="87"/>
      <c r="AX4" s="87"/>
      <c r="AY4" s="87"/>
      <c r="AZ4" s="87"/>
      <c r="BA4" s="159"/>
      <c r="BB4" s="160"/>
      <c r="BC4" s="159"/>
      <c r="BD4" s="82"/>
      <c r="BE4" s="82"/>
    </row>
    <row r="5" spans="1:57" s="81" customFormat="1" ht="14.25" customHeight="1" x14ac:dyDescent="0.15">
      <c r="A5" s="142"/>
      <c r="B5" s="261"/>
      <c r="C5" s="262" t="s">
        <v>227</v>
      </c>
      <c r="D5" s="263">
        <f>AU7</f>
        <v>0</v>
      </c>
      <c r="E5" s="264" t="s">
        <v>226</v>
      </c>
      <c r="F5" s="265" t="s">
        <v>194</v>
      </c>
      <c r="G5" s="266">
        <f>'Démarrrage '!K25</f>
        <v>0</v>
      </c>
      <c r="H5" s="267"/>
      <c r="I5" s="254"/>
      <c r="J5" s="268">
        <f>'Démarrrage '!C26</f>
        <v>0</v>
      </c>
      <c r="K5" s="256" t="str">
        <f>'Démarrrage '!D26</f>
        <v>Mazout</v>
      </c>
      <c r="L5" s="269"/>
      <c r="M5" s="270"/>
      <c r="N5" s="164"/>
      <c r="O5" s="164"/>
      <c r="P5" s="247"/>
      <c r="Q5" s="247"/>
      <c r="R5" s="247"/>
      <c r="S5" s="247"/>
      <c r="T5" s="247"/>
      <c r="U5" s="247"/>
      <c r="V5" s="247"/>
      <c r="W5" s="247"/>
      <c r="AM5" s="82"/>
      <c r="AN5" s="87"/>
      <c r="AO5" s="87"/>
      <c r="AP5" s="82"/>
      <c r="AQ5" s="82"/>
      <c r="AR5" s="82"/>
      <c r="AS5" s="82"/>
      <c r="AT5" s="82"/>
      <c r="AU5" s="87"/>
      <c r="AV5" s="87"/>
      <c r="AW5" s="87"/>
      <c r="AX5" s="87"/>
      <c r="AY5" s="87"/>
      <c r="AZ5" s="87"/>
      <c r="BA5" s="159"/>
      <c r="BB5" s="160"/>
      <c r="BC5" s="159"/>
      <c r="BD5" s="82"/>
      <c r="BE5" s="82"/>
    </row>
    <row r="6" spans="1:57" s="81" customFormat="1" ht="14.25" customHeight="1" x14ac:dyDescent="0.15">
      <c r="A6" s="142"/>
      <c r="B6" s="271"/>
      <c r="C6" s="271"/>
      <c r="D6" s="271"/>
      <c r="E6" s="272"/>
      <c r="F6" s="146"/>
      <c r="G6" s="273"/>
      <c r="H6" s="273"/>
      <c r="I6" s="146"/>
      <c r="J6" s="274"/>
      <c r="AM6" s="82"/>
      <c r="AN6" s="87"/>
      <c r="AO6" s="87"/>
      <c r="AP6" s="82"/>
      <c r="AQ6" s="82"/>
      <c r="AR6" s="82"/>
      <c r="AS6" s="82"/>
      <c r="AT6" s="82"/>
      <c r="AU6" s="87"/>
      <c r="AV6" s="87"/>
      <c r="AW6" s="87"/>
      <c r="AX6" s="87"/>
      <c r="AY6" s="87"/>
      <c r="AZ6" s="87"/>
      <c r="BA6" s="159"/>
      <c r="BB6" s="160"/>
      <c r="BC6" s="159"/>
      <c r="BD6" s="82"/>
      <c r="BE6" s="82"/>
    </row>
    <row r="7" spans="1:57" s="276" customFormat="1" ht="28.5" customHeight="1" x14ac:dyDescent="0.15">
      <c r="A7" s="275"/>
      <c r="B7" s="758" t="s">
        <v>321</v>
      </c>
      <c r="C7" s="759"/>
      <c r="D7" s="759"/>
      <c r="E7" s="759"/>
      <c r="F7" s="759"/>
      <c r="G7" s="759"/>
      <c r="H7" s="760"/>
      <c r="I7" s="756" t="s">
        <v>322</v>
      </c>
      <c r="J7" s="757"/>
      <c r="K7" s="756" t="s">
        <v>323</v>
      </c>
      <c r="L7" s="757"/>
      <c r="M7" s="756" t="s">
        <v>324</v>
      </c>
      <c r="N7" s="757"/>
      <c r="O7" s="756" t="s">
        <v>325</v>
      </c>
      <c r="P7" s="757"/>
      <c r="Q7" s="756" t="s">
        <v>326</v>
      </c>
      <c r="R7" s="757"/>
      <c r="S7" s="580" t="s">
        <v>306</v>
      </c>
      <c r="T7" s="580" t="s">
        <v>307</v>
      </c>
      <c r="U7" s="580" t="s">
        <v>308</v>
      </c>
      <c r="V7" s="580" t="s">
        <v>309</v>
      </c>
      <c r="W7" s="580" t="s">
        <v>310</v>
      </c>
      <c r="AI7" s="277"/>
      <c r="AJ7" s="277"/>
      <c r="AK7" s="277"/>
      <c r="AL7" s="278"/>
      <c r="AM7" s="278"/>
      <c r="AN7" s="278"/>
      <c r="AO7" s="278"/>
      <c r="AP7" s="278"/>
      <c r="AQ7" s="278"/>
      <c r="AR7" s="278"/>
      <c r="AS7" s="278"/>
      <c r="AT7" s="279">
        <f>INDEX(AT10:AT21,MATCH(D3,AS10:AS21,),)</f>
        <v>0</v>
      </c>
      <c r="AU7" s="279">
        <f>INDEX(AU10:AU21,MATCH(D3,AS10:AS21,),)</f>
        <v>0</v>
      </c>
      <c r="AV7" s="279"/>
      <c r="AW7" s="279"/>
      <c r="AX7" s="279"/>
      <c r="AY7" s="280">
        <f>D2</f>
        <v>2017</v>
      </c>
    </row>
    <row r="8" spans="1:57" s="194" customFormat="1" ht="24" x14ac:dyDescent="0.15">
      <c r="A8" s="281"/>
      <c r="B8" s="282">
        <f>IF(D2="","",D2)</f>
        <v>2017</v>
      </c>
      <c r="C8" s="753" t="s">
        <v>311</v>
      </c>
      <c r="D8" s="754"/>
      <c r="E8" s="283" t="s">
        <v>241</v>
      </c>
      <c r="F8" s="755" t="s">
        <v>242</v>
      </c>
      <c r="G8" s="754"/>
      <c r="H8" s="284" t="s">
        <v>243</v>
      </c>
      <c r="I8" s="285" t="s">
        <v>312</v>
      </c>
      <c r="J8" s="286" t="s">
        <v>241</v>
      </c>
      <c r="K8" s="285" t="s">
        <v>312</v>
      </c>
      <c r="L8" s="286" t="s">
        <v>241</v>
      </c>
      <c r="M8" s="285" t="s">
        <v>312</v>
      </c>
      <c r="N8" s="286" t="s">
        <v>241</v>
      </c>
      <c r="O8" s="285" t="s">
        <v>312</v>
      </c>
      <c r="P8" s="286" t="s">
        <v>241</v>
      </c>
      <c r="Q8" s="285" t="s">
        <v>312</v>
      </c>
      <c r="R8" s="287" t="s">
        <v>241</v>
      </c>
      <c r="S8" s="288" t="s">
        <v>246</v>
      </c>
      <c r="T8" s="289" t="s">
        <v>246</v>
      </c>
      <c r="U8" s="289" t="s">
        <v>246</v>
      </c>
      <c r="V8" s="289" t="s">
        <v>246</v>
      </c>
      <c r="W8" s="289" t="s">
        <v>246</v>
      </c>
      <c r="AI8" s="290" t="s">
        <v>313</v>
      </c>
      <c r="AJ8" s="290" t="s">
        <v>314</v>
      </c>
      <c r="AK8" s="290" t="s">
        <v>315</v>
      </c>
      <c r="AL8" s="290" t="s">
        <v>316</v>
      </c>
      <c r="AM8" s="290" t="s">
        <v>317</v>
      </c>
      <c r="AN8" s="290" t="s">
        <v>313</v>
      </c>
      <c r="AO8" s="290" t="s">
        <v>314</v>
      </c>
      <c r="AP8" s="290" t="s">
        <v>315</v>
      </c>
      <c r="AQ8" s="290" t="s">
        <v>316</v>
      </c>
      <c r="AR8" s="290" t="s">
        <v>317</v>
      </c>
      <c r="AS8" s="290" t="s">
        <v>327</v>
      </c>
      <c r="AT8" s="290" t="s">
        <v>328</v>
      </c>
      <c r="AU8" s="290" t="s">
        <v>264</v>
      </c>
      <c r="AV8" s="290"/>
      <c r="AW8" s="290"/>
      <c r="AX8" s="290"/>
      <c r="AY8" s="290"/>
    </row>
    <row r="9" spans="1:57" s="165" customFormat="1" ht="11" x14ac:dyDescent="0.15">
      <c r="A9" s="291"/>
      <c r="B9" s="292"/>
      <c r="C9" s="204" t="s">
        <v>318</v>
      </c>
      <c r="D9" s="205" t="s">
        <v>268</v>
      </c>
      <c r="E9" s="205" t="e">
        <f>"["&amp;[7]Start!$O$7&amp;"]"</f>
        <v>#REF!</v>
      </c>
      <c r="F9" s="205" t="e">
        <f>"["&amp;[7]Start!$O$7&amp;"/l]"</f>
        <v>#REF!</v>
      </c>
      <c r="G9" s="205" t="e">
        <f>"["&amp;[7]Start!$O$7&amp;"/kWh]"</f>
        <v>#REF!</v>
      </c>
      <c r="H9" s="206" t="s">
        <v>269</v>
      </c>
      <c r="I9" s="204" t="s">
        <v>318</v>
      </c>
      <c r="J9" s="205" t="e">
        <f>"["&amp;[7]Start!$O$7&amp;"]"</f>
        <v>#REF!</v>
      </c>
      <c r="K9" s="204" t="s">
        <v>318</v>
      </c>
      <c r="L9" s="205" t="e">
        <f>"["&amp;[7]Start!$O$7&amp;"]"</f>
        <v>#REF!</v>
      </c>
      <c r="M9" s="204" t="s">
        <v>318</v>
      </c>
      <c r="N9" s="205" t="e">
        <f>"["&amp;[7]Start!$O$7&amp;"]"</f>
        <v>#REF!</v>
      </c>
      <c r="O9" s="204" t="s">
        <v>318</v>
      </c>
      <c r="P9" s="205" t="e">
        <f>"["&amp;[7]Start!$O$7&amp;"]"</f>
        <v>#REF!</v>
      </c>
      <c r="Q9" s="204" t="s">
        <v>318</v>
      </c>
      <c r="R9" s="293" t="e">
        <f>"["&amp;[7]Start!$O$7&amp;"]"</f>
        <v>#REF!</v>
      </c>
      <c r="S9" s="294" t="e">
        <f>"["&amp;[7]Start!$O$7&amp;"/l]"</f>
        <v>#REF!</v>
      </c>
      <c r="T9" s="206" t="e">
        <f>"["&amp;[7]Start!$O$7&amp;"/l]"</f>
        <v>#REF!</v>
      </c>
      <c r="U9" s="206" t="e">
        <f>"["&amp;[7]Start!$O$7&amp;"/l]"</f>
        <v>#REF!</v>
      </c>
      <c r="V9" s="206" t="e">
        <f>"["&amp;[7]Start!$O$7&amp;"/l]"</f>
        <v>#REF!</v>
      </c>
      <c r="W9" s="206" t="e">
        <f>"["&amp;[7]Start!$O$7&amp;"/l]"</f>
        <v>#REF!</v>
      </c>
      <c r="AI9" s="295"/>
      <c r="AJ9" s="295"/>
      <c r="AK9" s="295"/>
      <c r="AL9" s="295"/>
      <c r="AM9" s="295"/>
      <c r="AN9" s="295"/>
      <c r="AO9" s="295"/>
      <c r="AP9" s="295"/>
      <c r="AQ9" s="295"/>
      <c r="AR9" s="295"/>
      <c r="AS9" s="295"/>
      <c r="AT9" s="295" t="s">
        <v>329</v>
      </c>
      <c r="AU9" s="295" t="s">
        <v>273</v>
      </c>
      <c r="AV9" s="295"/>
      <c r="AW9" s="295"/>
      <c r="AX9" s="295"/>
      <c r="AY9" s="295"/>
    </row>
    <row r="10" spans="1:57" ht="14.25" customHeight="1" x14ac:dyDescent="0.15">
      <c r="A10" s="142" t="str">
        <f>B10&amp;$D$2</f>
        <v>Janv.2017</v>
      </c>
      <c r="B10" s="209" t="s">
        <v>274</v>
      </c>
      <c r="C10" s="296">
        <f t="shared" ref="C10:C21" si="0">I10+K10+M10+O10+Q10</f>
        <v>500</v>
      </c>
      <c r="D10" s="297">
        <f>C10*AT7</f>
        <v>0</v>
      </c>
      <c r="E10" s="298">
        <f t="shared" ref="E10:E21" si="1">J10+L10+N10+P10+R10</f>
        <v>0</v>
      </c>
      <c r="F10" s="299" t="str">
        <f t="shared" ref="F10:F21" si="2">IF(E10=0,"",E10/C10)</f>
        <v/>
      </c>
      <c r="G10" s="299" t="str">
        <f>IF(E10=0,"",E10/D10)</f>
        <v/>
      </c>
      <c r="H10" s="300">
        <f>D10*AU7</f>
        <v>0</v>
      </c>
      <c r="I10" s="5">
        <v>100</v>
      </c>
      <c r="J10" s="3"/>
      <c r="K10" s="5">
        <v>100</v>
      </c>
      <c r="L10" s="3"/>
      <c r="M10" s="5">
        <v>100</v>
      </c>
      <c r="N10" s="3"/>
      <c r="O10" s="5">
        <v>100</v>
      </c>
      <c r="P10" s="3"/>
      <c r="Q10" s="5">
        <v>100</v>
      </c>
      <c r="R10" s="14"/>
      <c r="S10" s="301" t="str">
        <f t="shared" ref="S10:S21" si="3">IF(J10="","",J10/I10)</f>
        <v/>
      </c>
      <c r="T10" s="302" t="str">
        <f t="shared" ref="T10:T21" si="4">IF(L10="","",L10/K10)</f>
        <v/>
      </c>
      <c r="U10" s="302" t="str">
        <f t="shared" ref="U10:U21" si="5">IF(N10="","",N10/M10)</f>
        <v/>
      </c>
      <c r="V10" s="302" t="str">
        <f t="shared" ref="V10:V21" si="6">IF(P10="","",P10/O10)</f>
        <v/>
      </c>
      <c r="W10" s="302" t="str">
        <f t="shared" ref="W10:W21" si="7">IF(R10="","",R10/Q10)</f>
        <v/>
      </c>
      <c r="AI10" s="303">
        <f t="shared" ref="AI10:AI21" si="8">J10</f>
        <v>0</v>
      </c>
      <c r="AJ10" s="303">
        <f t="shared" ref="AJ10:AJ21" si="9">L10</f>
        <v>0</v>
      </c>
      <c r="AK10" s="303">
        <f t="shared" ref="AK10:AK21" si="10">N10</f>
        <v>0</v>
      </c>
      <c r="AL10" s="303">
        <f t="shared" ref="AL10:AL21" si="11">P10</f>
        <v>0</v>
      </c>
      <c r="AM10" s="303">
        <f t="shared" ref="AM10:AM21" si="12">R10</f>
        <v>0</v>
      </c>
      <c r="AN10" s="303">
        <f t="shared" ref="AN10:AN21" si="13">I10</f>
        <v>100</v>
      </c>
      <c r="AO10" s="303">
        <f t="shared" ref="AO10:AO21" si="14">K10</f>
        <v>100</v>
      </c>
      <c r="AP10" s="303">
        <f t="shared" ref="AP10:AP21" si="15">M10</f>
        <v>100</v>
      </c>
      <c r="AQ10" s="303">
        <f t="shared" ref="AQ10:AQ21" si="16">O10</f>
        <v>100</v>
      </c>
      <c r="AR10" s="303">
        <f t="shared" ref="AR10:AR21" si="17">Q10</f>
        <v>100</v>
      </c>
      <c r="AS10" s="303" t="str">
        <f>'Démarrrage '!D24</f>
        <v>Chauffage et autres gazoil</v>
      </c>
      <c r="AT10" s="304">
        <f>'Démarrrage '!F24</f>
        <v>0</v>
      </c>
      <c r="AU10" s="305">
        <f>J3</f>
        <v>0</v>
      </c>
      <c r="AV10" s="305"/>
      <c r="AW10" s="305"/>
      <c r="AX10" s="305"/>
      <c r="AY10" s="303"/>
    </row>
    <row r="11" spans="1:57" ht="14.25" customHeight="1" x14ac:dyDescent="0.15">
      <c r="A11" s="142" t="str">
        <f t="shared" ref="A11:A21" si="18">B11&amp;$D$2</f>
        <v>Fév.2017</v>
      </c>
      <c r="B11" s="209" t="s">
        <v>276</v>
      </c>
      <c r="C11" s="296">
        <f t="shared" si="0"/>
        <v>0</v>
      </c>
      <c r="D11" s="297">
        <f>C11*AT7</f>
        <v>0</v>
      </c>
      <c r="E11" s="298">
        <f t="shared" si="1"/>
        <v>0</v>
      </c>
      <c r="F11" s="299" t="str">
        <f t="shared" si="2"/>
        <v/>
      </c>
      <c r="G11" s="299" t="str">
        <f t="shared" ref="G11:G21" si="19">IF(E11=0,"",E11/D11)</f>
        <v/>
      </c>
      <c r="H11" s="300">
        <f>D11*AU7</f>
        <v>0</v>
      </c>
      <c r="I11" s="5"/>
      <c r="J11" s="3"/>
      <c r="K11" s="5"/>
      <c r="L11" s="3"/>
      <c r="M11" s="5"/>
      <c r="N11" s="3"/>
      <c r="O11" s="5"/>
      <c r="P11" s="3"/>
      <c r="Q11" s="5"/>
      <c r="R11" s="14"/>
      <c r="S11" s="301" t="str">
        <f t="shared" si="3"/>
        <v/>
      </c>
      <c r="T11" s="302" t="str">
        <f t="shared" si="4"/>
        <v/>
      </c>
      <c r="U11" s="302" t="str">
        <f t="shared" si="5"/>
        <v/>
      </c>
      <c r="V11" s="302" t="str">
        <f t="shared" si="6"/>
        <v/>
      </c>
      <c r="W11" s="302" t="str">
        <f t="shared" si="7"/>
        <v/>
      </c>
      <c r="AI11" s="303">
        <f t="shared" si="8"/>
        <v>0</v>
      </c>
      <c r="AJ11" s="303">
        <f t="shared" si="9"/>
        <v>0</v>
      </c>
      <c r="AK11" s="303">
        <f t="shared" si="10"/>
        <v>0</v>
      </c>
      <c r="AL11" s="303">
        <f t="shared" si="11"/>
        <v>0</v>
      </c>
      <c r="AM11" s="303">
        <f t="shared" si="12"/>
        <v>0</v>
      </c>
      <c r="AN11" s="303">
        <f t="shared" si="13"/>
        <v>0</v>
      </c>
      <c r="AO11" s="303">
        <f t="shared" si="14"/>
        <v>0</v>
      </c>
      <c r="AP11" s="303">
        <f t="shared" si="15"/>
        <v>0</v>
      </c>
      <c r="AQ11" s="303">
        <f t="shared" si="16"/>
        <v>0</v>
      </c>
      <c r="AR11" s="303">
        <f t="shared" si="17"/>
        <v>0</v>
      </c>
      <c r="AS11" s="303" t="str">
        <f>'Démarrrage '!D25</f>
        <v>Kérosène</v>
      </c>
      <c r="AT11" s="304">
        <f>'Démarrrage '!F25</f>
        <v>0</v>
      </c>
      <c r="AU11" s="305">
        <f>J4</f>
        <v>0</v>
      </c>
      <c r="AV11" s="305"/>
      <c r="AW11" s="305"/>
      <c r="AX11" s="305"/>
      <c r="AY11" s="303"/>
    </row>
    <row r="12" spans="1:57" ht="14.25" customHeight="1" x14ac:dyDescent="0.15">
      <c r="A12" s="142" t="str">
        <f t="shared" si="18"/>
        <v>Mar.2017</v>
      </c>
      <c r="B12" s="209" t="s">
        <v>278</v>
      </c>
      <c r="C12" s="296">
        <f t="shared" si="0"/>
        <v>0</v>
      </c>
      <c r="D12" s="297">
        <f>C12*AT7</f>
        <v>0</v>
      </c>
      <c r="E12" s="298">
        <f t="shared" si="1"/>
        <v>0</v>
      </c>
      <c r="F12" s="299" t="str">
        <f t="shared" si="2"/>
        <v/>
      </c>
      <c r="G12" s="299" t="str">
        <f t="shared" si="19"/>
        <v/>
      </c>
      <c r="H12" s="300">
        <f>D12*AU7</f>
        <v>0</v>
      </c>
      <c r="I12" s="5"/>
      <c r="J12" s="3"/>
      <c r="K12" s="5"/>
      <c r="L12" s="3"/>
      <c r="M12" s="5"/>
      <c r="N12" s="3"/>
      <c r="O12" s="5"/>
      <c r="P12" s="3"/>
      <c r="Q12" s="5"/>
      <c r="R12" s="14"/>
      <c r="S12" s="301" t="str">
        <f t="shared" si="3"/>
        <v/>
      </c>
      <c r="T12" s="302" t="str">
        <f t="shared" si="4"/>
        <v/>
      </c>
      <c r="U12" s="302" t="str">
        <f t="shared" si="5"/>
        <v/>
      </c>
      <c r="V12" s="302" t="str">
        <f t="shared" si="6"/>
        <v/>
      </c>
      <c r="W12" s="302" t="str">
        <f t="shared" si="7"/>
        <v/>
      </c>
      <c r="AI12" s="303">
        <f t="shared" si="8"/>
        <v>0</v>
      </c>
      <c r="AJ12" s="303">
        <f t="shared" si="9"/>
        <v>0</v>
      </c>
      <c r="AK12" s="303">
        <f t="shared" si="10"/>
        <v>0</v>
      </c>
      <c r="AL12" s="303">
        <f t="shared" si="11"/>
        <v>0</v>
      </c>
      <c r="AM12" s="303">
        <f t="shared" si="12"/>
        <v>0</v>
      </c>
      <c r="AN12" s="303">
        <f t="shared" si="13"/>
        <v>0</v>
      </c>
      <c r="AO12" s="303">
        <f t="shared" si="14"/>
        <v>0</v>
      </c>
      <c r="AP12" s="303">
        <f t="shared" si="15"/>
        <v>0</v>
      </c>
      <c r="AQ12" s="303">
        <f t="shared" si="16"/>
        <v>0</v>
      </c>
      <c r="AR12" s="303">
        <f t="shared" si="17"/>
        <v>0</v>
      </c>
      <c r="AS12" s="303" t="str">
        <f>'Démarrrage '!D26</f>
        <v>Mazout</v>
      </c>
      <c r="AT12" s="304">
        <f>'Démarrrage '!F26</f>
        <v>0</v>
      </c>
      <c r="AU12" s="305">
        <f>J5</f>
        <v>0</v>
      </c>
      <c r="AV12" s="305"/>
      <c r="AW12" s="305"/>
      <c r="AX12" s="305"/>
      <c r="AY12" s="303"/>
    </row>
    <row r="13" spans="1:57" ht="14.25" customHeight="1" x14ac:dyDescent="0.15">
      <c r="A13" s="142" t="str">
        <f t="shared" si="18"/>
        <v>Avr.2017</v>
      </c>
      <c r="B13" s="209" t="s">
        <v>279</v>
      </c>
      <c r="C13" s="296">
        <f t="shared" si="0"/>
        <v>0</v>
      </c>
      <c r="D13" s="297">
        <f>C13*AT7</f>
        <v>0</v>
      </c>
      <c r="E13" s="298">
        <f t="shared" si="1"/>
        <v>0</v>
      </c>
      <c r="F13" s="299" t="str">
        <f t="shared" si="2"/>
        <v/>
      </c>
      <c r="G13" s="299" t="str">
        <f t="shared" si="19"/>
        <v/>
      </c>
      <c r="H13" s="300">
        <f>D13*AU7</f>
        <v>0</v>
      </c>
      <c r="I13" s="5"/>
      <c r="J13" s="3"/>
      <c r="K13" s="5"/>
      <c r="L13" s="3"/>
      <c r="M13" s="5"/>
      <c r="N13" s="3"/>
      <c r="O13" s="5"/>
      <c r="P13" s="3"/>
      <c r="Q13" s="5"/>
      <c r="R13" s="14"/>
      <c r="S13" s="301" t="str">
        <f t="shared" si="3"/>
        <v/>
      </c>
      <c r="T13" s="302" t="str">
        <f t="shared" si="4"/>
        <v/>
      </c>
      <c r="U13" s="302" t="str">
        <f t="shared" si="5"/>
        <v/>
      </c>
      <c r="V13" s="302" t="str">
        <f t="shared" si="6"/>
        <v/>
      </c>
      <c r="W13" s="302" t="str">
        <f t="shared" si="7"/>
        <v/>
      </c>
      <c r="AI13" s="303">
        <f t="shared" si="8"/>
        <v>0</v>
      </c>
      <c r="AJ13" s="303">
        <f t="shared" si="9"/>
        <v>0</v>
      </c>
      <c r="AK13" s="303">
        <f t="shared" si="10"/>
        <v>0</v>
      </c>
      <c r="AL13" s="303">
        <f t="shared" si="11"/>
        <v>0</v>
      </c>
      <c r="AM13" s="303">
        <f t="shared" si="12"/>
        <v>0</v>
      </c>
      <c r="AN13" s="303">
        <f t="shared" si="13"/>
        <v>0</v>
      </c>
      <c r="AO13" s="303">
        <f t="shared" si="14"/>
        <v>0</v>
      </c>
      <c r="AP13" s="303">
        <f t="shared" si="15"/>
        <v>0</v>
      </c>
      <c r="AQ13" s="303">
        <f t="shared" si="16"/>
        <v>0</v>
      </c>
      <c r="AR13" s="303">
        <f t="shared" si="17"/>
        <v>0</v>
      </c>
      <c r="AS13" s="303">
        <v>0</v>
      </c>
      <c r="AT13" s="303"/>
      <c r="AU13" s="303"/>
      <c r="AV13" s="303"/>
      <c r="AW13" s="303"/>
      <c r="AX13" s="303"/>
      <c r="AY13" s="303"/>
    </row>
    <row r="14" spans="1:57" ht="14.25" customHeight="1" x14ac:dyDescent="0.15">
      <c r="A14" s="142" t="str">
        <f t="shared" si="18"/>
        <v>Mai2017</v>
      </c>
      <c r="B14" s="209" t="s">
        <v>280</v>
      </c>
      <c r="C14" s="296">
        <f t="shared" si="0"/>
        <v>0</v>
      </c>
      <c r="D14" s="297">
        <f>C14*AT7</f>
        <v>0</v>
      </c>
      <c r="E14" s="298">
        <f t="shared" si="1"/>
        <v>0</v>
      </c>
      <c r="F14" s="299" t="str">
        <f t="shared" si="2"/>
        <v/>
      </c>
      <c r="G14" s="299" t="str">
        <f t="shared" si="19"/>
        <v/>
      </c>
      <c r="H14" s="300">
        <f>D14*AU7</f>
        <v>0</v>
      </c>
      <c r="I14" s="5"/>
      <c r="J14" s="3"/>
      <c r="K14" s="5"/>
      <c r="L14" s="3"/>
      <c r="M14" s="5"/>
      <c r="N14" s="3"/>
      <c r="O14" s="5"/>
      <c r="P14" s="3"/>
      <c r="Q14" s="5"/>
      <c r="R14" s="14"/>
      <c r="S14" s="301" t="str">
        <f t="shared" si="3"/>
        <v/>
      </c>
      <c r="T14" s="302" t="str">
        <f t="shared" si="4"/>
        <v/>
      </c>
      <c r="U14" s="302" t="str">
        <f t="shared" si="5"/>
        <v/>
      </c>
      <c r="V14" s="302" t="str">
        <f t="shared" si="6"/>
        <v/>
      </c>
      <c r="W14" s="302" t="str">
        <f t="shared" si="7"/>
        <v/>
      </c>
      <c r="AI14" s="303">
        <f t="shared" si="8"/>
        <v>0</v>
      </c>
      <c r="AJ14" s="303">
        <f t="shared" si="9"/>
        <v>0</v>
      </c>
      <c r="AK14" s="303">
        <f t="shared" si="10"/>
        <v>0</v>
      </c>
      <c r="AL14" s="303">
        <f t="shared" si="11"/>
        <v>0</v>
      </c>
      <c r="AM14" s="303">
        <f t="shared" si="12"/>
        <v>0</v>
      </c>
      <c r="AN14" s="303">
        <f t="shared" si="13"/>
        <v>0</v>
      </c>
      <c r="AO14" s="303">
        <f t="shared" si="14"/>
        <v>0</v>
      </c>
      <c r="AP14" s="303">
        <f t="shared" si="15"/>
        <v>0</v>
      </c>
      <c r="AQ14" s="303">
        <f t="shared" si="16"/>
        <v>0</v>
      </c>
      <c r="AR14" s="303">
        <f t="shared" si="17"/>
        <v>0</v>
      </c>
      <c r="AS14" s="303">
        <v>0</v>
      </c>
      <c r="AT14" s="303"/>
      <c r="AU14" s="303"/>
      <c r="AV14" s="303"/>
      <c r="AW14" s="303"/>
      <c r="AX14" s="303"/>
      <c r="AY14" s="303"/>
    </row>
    <row r="15" spans="1:57" ht="14.25" customHeight="1" x14ac:dyDescent="0.15">
      <c r="A15" s="142" t="str">
        <f t="shared" si="18"/>
        <v>Juin2017</v>
      </c>
      <c r="B15" s="209" t="s">
        <v>281</v>
      </c>
      <c r="C15" s="296">
        <f t="shared" si="0"/>
        <v>0</v>
      </c>
      <c r="D15" s="297">
        <f>C15*AT7</f>
        <v>0</v>
      </c>
      <c r="E15" s="298">
        <f t="shared" si="1"/>
        <v>0</v>
      </c>
      <c r="F15" s="299" t="str">
        <f t="shared" si="2"/>
        <v/>
      </c>
      <c r="G15" s="299" t="str">
        <f t="shared" si="19"/>
        <v/>
      </c>
      <c r="H15" s="300">
        <f>D15*AU7</f>
        <v>0</v>
      </c>
      <c r="I15" s="5"/>
      <c r="J15" s="3"/>
      <c r="K15" s="5"/>
      <c r="L15" s="3"/>
      <c r="M15" s="5"/>
      <c r="N15" s="3"/>
      <c r="O15" s="5"/>
      <c r="P15" s="3"/>
      <c r="Q15" s="5"/>
      <c r="R15" s="14"/>
      <c r="S15" s="301" t="str">
        <f t="shared" si="3"/>
        <v/>
      </c>
      <c r="T15" s="302" t="str">
        <f t="shared" si="4"/>
        <v/>
      </c>
      <c r="U15" s="302" t="str">
        <f t="shared" si="5"/>
        <v/>
      </c>
      <c r="V15" s="302" t="str">
        <f t="shared" si="6"/>
        <v/>
      </c>
      <c r="W15" s="302" t="str">
        <f t="shared" si="7"/>
        <v/>
      </c>
      <c r="AI15" s="303">
        <f t="shared" si="8"/>
        <v>0</v>
      </c>
      <c r="AJ15" s="303">
        <f t="shared" si="9"/>
        <v>0</v>
      </c>
      <c r="AK15" s="303">
        <f t="shared" si="10"/>
        <v>0</v>
      </c>
      <c r="AL15" s="303">
        <f t="shared" si="11"/>
        <v>0</v>
      </c>
      <c r="AM15" s="303">
        <f t="shared" si="12"/>
        <v>0</v>
      </c>
      <c r="AN15" s="303">
        <f t="shared" si="13"/>
        <v>0</v>
      </c>
      <c r="AO15" s="303">
        <f t="shared" si="14"/>
        <v>0</v>
      </c>
      <c r="AP15" s="303">
        <f t="shared" si="15"/>
        <v>0</v>
      </c>
      <c r="AQ15" s="303">
        <f t="shared" si="16"/>
        <v>0</v>
      </c>
      <c r="AR15" s="303">
        <f t="shared" si="17"/>
        <v>0</v>
      </c>
      <c r="AS15" s="303">
        <v>0</v>
      </c>
      <c r="AT15" s="303"/>
      <c r="AU15" s="303"/>
      <c r="AV15" s="303"/>
      <c r="AW15" s="303"/>
      <c r="AX15" s="303"/>
      <c r="AY15" s="303"/>
    </row>
    <row r="16" spans="1:57" ht="14.25" customHeight="1" x14ac:dyDescent="0.15">
      <c r="A16" s="142" t="str">
        <f t="shared" si="18"/>
        <v>Juil.2017</v>
      </c>
      <c r="B16" s="209" t="s">
        <v>282</v>
      </c>
      <c r="C16" s="296">
        <f t="shared" si="0"/>
        <v>0</v>
      </c>
      <c r="D16" s="297">
        <f>C16*AT7</f>
        <v>0</v>
      </c>
      <c r="E16" s="298">
        <f t="shared" si="1"/>
        <v>0</v>
      </c>
      <c r="F16" s="299" t="str">
        <f t="shared" si="2"/>
        <v/>
      </c>
      <c r="G16" s="299" t="str">
        <f t="shared" si="19"/>
        <v/>
      </c>
      <c r="H16" s="300">
        <f>D16*AU7</f>
        <v>0</v>
      </c>
      <c r="I16" s="5"/>
      <c r="J16" s="3"/>
      <c r="K16" s="5"/>
      <c r="L16" s="3"/>
      <c r="M16" s="5"/>
      <c r="N16" s="3"/>
      <c r="O16" s="5"/>
      <c r="P16" s="3"/>
      <c r="Q16" s="5"/>
      <c r="R16" s="14"/>
      <c r="S16" s="301" t="str">
        <f t="shared" si="3"/>
        <v/>
      </c>
      <c r="T16" s="302" t="str">
        <f t="shared" si="4"/>
        <v/>
      </c>
      <c r="U16" s="302" t="str">
        <f t="shared" si="5"/>
        <v/>
      </c>
      <c r="V16" s="302" t="str">
        <f t="shared" si="6"/>
        <v/>
      </c>
      <c r="W16" s="302" t="str">
        <f t="shared" si="7"/>
        <v/>
      </c>
      <c r="AI16" s="303">
        <f t="shared" si="8"/>
        <v>0</v>
      </c>
      <c r="AJ16" s="303">
        <f t="shared" si="9"/>
        <v>0</v>
      </c>
      <c r="AK16" s="303">
        <f t="shared" si="10"/>
        <v>0</v>
      </c>
      <c r="AL16" s="303">
        <f t="shared" si="11"/>
        <v>0</v>
      </c>
      <c r="AM16" s="303">
        <f t="shared" si="12"/>
        <v>0</v>
      </c>
      <c r="AN16" s="303">
        <f t="shared" si="13"/>
        <v>0</v>
      </c>
      <c r="AO16" s="303">
        <f t="shared" si="14"/>
        <v>0</v>
      </c>
      <c r="AP16" s="303">
        <f t="shared" si="15"/>
        <v>0</v>
      </c>
      <c r="AQ16" s="303">
        <f t="shared" si="16"/>
        <v>0</v>
      </c>
      <c r="AR16" s="303">
        <f t="shared" si="17"/>
        <v>0</v>
      </c>
      <c r="AS16" s="303">
        <v>0</v>
      </c>
      <c r="AT16" s="303"/>
      <c r="AU16" s="303"/>
      <c r="AV16" s="303"/>
      <c r="AW16" s="303"/>
      <c r="AX16" s="303"/>
      <c r="AY16" s="303"/>
    </row>
    <row r="17" spans="1:51" ht="14.25" customHeight="1" x14ac:dyDescent="0.15">
      <c r="A17" s="142" t="str">
        <f t="shared" si="18"/>
        <v>Août2017</v>
      </c>
      <c r="B17" s="209" t="s">
        <v>283</v>
      </c>
      <c r="C17" s="296">
        <f t="shared" si="0"/>
        <v>0</v>
      </c>
      <c r="D17" s="297">
        <f>C17*AT7</f>
        <v>0</v>
      </c>
      <c r="E17" s="298">
        <f t="shared" si="1"/>
        <v>0</v>
      </c>
      <c r="F17" s="299" t="str">
        <f t="shared" si="2"/>
        <v/>
      </c>
      <c r="G17" s="299" t="str">
        <f t="shared" si="19"/>
        <v/>
      </c>
      <c r="H17" s="300">
        <f>D17*AU7</f>
        <v>0</v>
      </c>
      <c r="I17" s="5"/>
      <c r="J17" s="3"/>
      <c r="K17" s="5"/>
      <c r="L17" s="3"/>
      <c r="M17" s="5"/>
      <c r="N17" s="3"/>
      <c r="O17" s="5"/>
      <c r="P17" s="3"/>
      <c r="Q17" s="5"/>
      <c r="R17" s="14"/>
      <c r="S17" s="301" t="str">
        <f t="shared" si="3"/>
        <v/>
      </c>
      <c r="T17" s="302" t="str">
        <f t="shared" si="4"/>
        <v/>
      </c>
      <c r="U17" s="302" t="str">
        <f t="shared" si="5"/>
        <v/>
      </c>
      <c r="V17" s="302" t="str">
        <f t="shared" si="6"/>
        <v/>
      </c>
      <c r="W17" s="302" t="str">
        <f t="shared" si="7"/>
        <v/>
      </c>
      <c r="AI17" s="303">
        <f t="shared" si="8"/>
        <v>0</v>
      </c>
      <c r="AJ17" s="303">
        <f t="shared" si="9"/>
        <v>0</v>
      </c>
      <c r="AK17" s="303">
        <f t="shared" si="10"/>
        <v>0</v>
      </c>
      <c r="AL17" s="303">
        <f t="shared" si="11"/>
        <v>0</v>
      </c>
      <c r="AM17" s="303">
        <f t="shared" si="12"/>
        <v>0</v>
      </c>
      <c r="AN17" s="303">
        <f t="shared" si="13"/>
        <v>0</v>
      </c>
      <c r="AO17" s="303">
        <f t="shared" si="14"/>
        <v>0</v>
      </c>
      <c r="AP17" s="303">
        <f t="shared" si="15"/>
        <v>0</v>
      </c>
      <c r="AQ17" s="303">
        <f t="shared" si="16"/>
        <v>0</v>
      </c>
      <c r="AR17" s="303">
        <f t="shared" si="17"/>
        <v>0</v>
      </c>
      <c r="AS17" s="303">
        <v>0</v>
      </c>
      <c r="AT17" s="303"/>
      <c r="AU17" s="303"/>
      <c r="AV17" s="303"/>
      <c r="AW17" s="303"/>
      <c r="AX17" s="303"/>
      <c r="AY17" s="303"/>
    </row>
    <row r="18" spans="1:51" ht="14.25" customHeight="1" x14ac:dyDescent="0.15">
      <c r="A18" s="142" t="str">
        <f t="shared" si="18"/>
        <v>Sept.2017</v>
      </c>
      <c r="B18" s="209" t="s">
        <v>284</v>
      </c>
      <c r="C18" s="296">
        <f t="shared" si="0"/>
        <v>0</v>
      </c>
      <c r="D18" s="297">
        <f>C18*AT7</f>
        <v>0</v>
      </c>
      <c r="E18" s="298">
        <f t="shared" si="1"/>
        <v>0</v>
      </c>
      <c r="F18" s="299" t="str">
        <f t="shared" si="2"/>
        <v/>
      </c>
      <c r="G18" s="299" t="str">
        <f t="shared" si="19"/>
        <v/>
      </c>
      <c r="H18" s="300">
        <f>D18*AU7</f>
        <v>0</v>
      </c>
      <c r="I18" s="5"/>
      <c r="J18" s="3"/>
      <c r="K18" s="5"/>
      <c r="L18" s="3"/>
      <c r="M18" s="5"/>
      <c r="N18" s="3"/>
      <c r="O18" s="5"/>
      <c r="P18" s="3"/>
      <c r="Q18" s="5"/>
      <c r="R18" s="14"/>
      <c r="S18" s="301" t="str">
        <f t="shared" si="3"/>
        <v/>
      </c>
      <c r="T18" s="302" t="str">
        <f t="shared" si="4"/>
        <v/>
      </c>
      <c r="U18" s="302" t="str">
        <f t="shared" si="5"/>
        <v/>
      </c>
      <c r="V18" s="302" t="str">
        <f t="shared" si="6"/>
        <v/>
      </c>
      <c r="W18" s="302" t="str">
        <f t="shared" si="7"/>
        <v/>
      </c>
      <c r="AI18" s="303">
        <f t="shared" si="8"/>
        <v>0</v>
      </c>
      <c r="AJ18" s="303">
        <f t="shared" si="9"/>
        <v>0</v>
      </c>
      <c r="AK18" s="303">
        <f t="shared" si="10"/>
        <v>0</v>
      </c>
      <c r="AL18" s="303">
        <f t="shared" si="11"/>
        <v>0</v>
      </c>
      <c r="AM18" s="303">
        <f t="shared" si="12"/>
        <v>0</v>
      </c>
      <c r="AN18" s="303">
        <f t="shared" si="13"/>
        <v>0</v>
      </c>
      <c r="AO18" s="303">
        <f t="shared" si="14"/>
        <v>0</v>
      </c>
      <c r="AP18" s="303">
        <f t="shared" si="15"/>
        <v>0</v>
      </c>
      <c r="AQ18" s="303">
        <f t="shared" si="16"/>
        <v>0</v>
      </c>
      <c r="AR18" s="303">
        <f t="shared" si="17"/>
        <v>0</v>
      </c>
      <c r="AS18" s="303">
        <v>0</v>
      </c>
      <c r="AT18" s="303"/>
      <c r="AU18" s="303"/>
      <c r="AV18" s="303"/>
      <c r="AW18" s="303"/>
      <c r="AX18" s="303"/>
      <c r="AY18" s="303"/>
    </row>
    <row r="19" spans="1:51" ht="14.25" customHeight="1" x14ac:dyDescent="0.15">
      <c r="A19" s="142" t="str">
        <f t="shared" si="18"/>
        <v>Oct.2017</v>
      </c>
      <c r="B19" s="209" t="s">
        <v>285</v>
      </c>
      <c r="C19" s="296">
        <f t="shared" si="0"/>
        <v>0</v>
      </c>
      <c r="D19" s="297">
        <f>C19*AT7</f>
        <v>0</v>
      </c>
      <c r="E19" s="298">
        <f t="shared" si="1"/>
        <v>0</v>
      </c>
      <c r="F19" s="299" t="str">
        <f t="shared" si="2"/>
        <v/>
      </c>
      <c r="G19" s="299" t="str">
        <f t="shared" si="19"/>
        <v/>
      </c>
      <c r="H19" s="300">
        <f>D19*AU7</f>
        <v>0</v>
      </c>
      <c r="I19" s="5"/>
      <c r="J19" s="3"/>
      <c r="K19" s="5"/>
      <c r="L19" s="3"/>
      <c r="M19" s="5"/>
      <c r="N19" s="3"/>
      <c r="O19" s="5"/>
      <c r="P19" s="3"/>
      <c r="Q19" s="5"/>
      <c r="R19" s="14"/>
      <c r="S19" s="301" t="str">
        <f t="shared" si="3"/>
        <v/>
      </c>
      <c r="T19" s="302" t="str">
        <f t="shared" si="4"/>
        <v/>
      </c>
      <c r="U19" s="302" t="str">
        <f t="shared" si="5"/>
        <v/>
      </c>
      <c r="V19" s="302" t="str">
        <f t="shared" si="6"/>
        <v/>
      </c>
      <c r="W19" s="302" t="str">
        <f t="shared" si="7"/>
        <v/>
      </c>
      <c r="AI19" s="303">
        <f t="shared" si="8"/>
        <v>0</v>
      </c>
      <c r="AJ19" s="303">
        <f t="shared" si="9"/>
        <v>0</v>
      </c>
      <c r="AK19" s="303">
        <f t="shared" si="10"/>
        <v>0</v>
      </c>
      <c r="AL19" s="303">
        <f t="shared" si="11"/>
        <v>0</v>
      </c>
      <c r="AM19" s="303">
        <f t="shared" si="12"/>
        <v>0</v>
      </c>
      <c r="AN19" s="303">
        <f t="shared" si="13"/>
        <v>0</v>
      </c>
      <c r="AO19" s="303">
        <f t="shared" si="14"/>
        <v>0</v>
      </c>
      <c r="AP19" s="303">
        <f t="shared" si="15"/>
        <v>0</v>
      </c>
      <c r="AQ19" s="303">
        <f t="shared" si="16"/>
        <v>0</v>
      </c>
      <c r="AR19" s="303">
        <f t="shared" si="17"/>
        <v>0</v>
      </c>
      <c r="AS19" s="303">
        <v>0</v>
      </c>
      <c r="AT19" s="303"/>
      <c r="AU19" s="303"/>
      <c r="AV19" s="303"/>
      <c r="AW19" s="303"/>
      <c r="AX19" s="303"/>
      <c r="AY19" s="303"/>
    </row>
    <row r="20" spans="1:51" ht="14.25" customHeight="1" x14ac:dyDescent="0.15">
      <c r="A20" s="142" t="str">
        <f t="shared" si="18"/>
        <v>Nov2017</v>
      </c>
      <c r="B20" s="209" t="s">
        <v>286</v>
      </c>
      <c r="C20" s="296">
        <f t="shared" si="0"/>
        <v>0</v>
      </c>
      <c r="D20" s="297">
        <f>C20*AT7</f>
        <v>0</v>
      </c>
      <c r="E20" s="298">
        <f t="shared" si="1"/>
        <v>0</v>
      </c>
      <c r="F20" s="299" t="str">
        <f t="shared" si="2"/>
        <v/>
      </c>
      <c r="G20" s="299" t="str">
        <f t="shared" si="19"/>
        <v/>
      </c>
      <c r="H20" s="300">
        <f>D20*AU7</f>
        <v>0</v>
      </c>
      <c r="I20" s="5"/>
      <c r="J20" s="3"/>
      <c r="K20" s="5"/>
      <c r="L20" s="3"/>
      <c r="M20" s="5"/>
      <c r="N20" s="3"/>
      <c r="O20" s="5"/>
      <c r="P20" s="3"/>
      <c r="Q20" s="5"/>
      <c r="R20" s="14"/>
      <c r="S20" s="301" t="str">
        <f t="shared" si="3"/>
        <v/>
      </c>
      <c r="T20" s="302" t="str">
        <f t="shared" si="4"/>
        <v/>
      </c>
      <c r="U20" s="302" t="str">
        <f t="shared" si="5"/>
        <v/>
      </c>
      <c r="V20" s="302" t="str">
        <f t="shared" si="6"/>
        <v/>
      </c>
      <c r="W20" s="302" t="str">
        <f t="shared" si="7"/>
        <v/>
      </c>
      <c r="AI20" s="303">
        <f t="shared" si="8"/>
        <v>0</v>
      </c>
      <c r="AJ20" s="303">
        <f t="shared" si="9"/>
        <v>0</v>
      </c>
      <c r="AK20" s="303">
        <f t="shared" si="10"/>
        <v>0</v>
      </c>
      <c r="AL20" s="303">
        <f t="shared" si="11"/>
        <v>0</v>
      </c>
      <c r="AM20" s="303">
        <f t="shared" si="12"/>
        <v>0</v>
      </c>
      <c r="AN20" s="303">
        <f t="shared" si="13"/>
        <v>0</v>
      </c>
      <c r="AO20" s="303">
        <f t="shared" si="14"/>
        <v>0</v>
      </c>
      <c r="AP20" s="303">
        <f t="shared" si="15"/>
        <v>0</v>
      </c>
      <c r="AQ20" s="303">
        <f t="shared" si="16"/>
        <v>0</v>
      </c>
      <c r="AR20" s="303">
        <f t="shared" si="17"/>
        <v>0</v>
      </c>
      <c r="AS20" s="303">
        <v>0</v>
      </c>
      <c r="AT20" s="303"/>
      <c r="AU20" s="303"/>
      <c r="AV20" s="303"/>
      <c r="AW20" s="303"/>
      <c r="AX20" s="303"/>
      <c r="AY20" s="303"/>
    </row>
    <row r="21" spans="1:51" ht="14.25" customHeight="1" x14ac:dyDescent="0.15">
      <c r="A21" s="142" t="str">
        <f t="shared" si="18"/>
        <v>Déc.2017</v>
      </c>
      <c r="B21" s="219" t="s">
        <v>287</v>
      </c>
      <c r="C21" s="306">
        <f t="shared" si="0"/>
        <v>0</v>
      </c>
      <c r="D21" s="307">
        <f>C21*AT7</f>
        <v>0</v>
      </c>
      <c r="E21" s="308">
        <f t="shared" si="1"/>
        <v>0</v>
      </c>
      <c r="F21" s="309" t="str">
        <f t="shared" si="2"/>
        <v/>
      </c>
      <c r="G21" s="299" t="str">
        <f t="shared" si="19"/>
        <v/>
      </c>
      <c r="H21" s="310">
        <f>D21*AU7</f>
        <v>0</v>
      </c>
      <c r="I21" s="6"/>
      <c r="J21" s="3"/>
      <c r="K21" s="6"/>
      <c r="L21" s="7"/>
      <c r="M21" s="6"/>
      <c r="N21" s="7"/>
      <c r="O21" s="6"/>
      <c r="P21" s="7"/>
      <c r="Q21" s="6"/>
      <c r="R21" s="15"/>
      <c r="S21" s="311" t="str">
        <f t="shared" si="3"/>
        <v/>
      </c>
      <c r="T21" s="312" t="str">
        <f t="shared" si="4"/>
        <v/>
      </c>
      <c r="U21" s="312" t="str">
        <f t="shared" si="5"/>
        <v/>
      </c>
      <c r="V21" s="312" t="str">
        <f t="shared" si="6"/>
        <v/>
      </c>
      <c r="W21" s="312" t="str">
        <f t="shared" si="7"/>
        <v/>
      </c>
      <c r="AI21" s="303">
        <f t="shared" si="8"/>
        <v>0</v>
      </c>
      <c r="AJ21" s="303">
        <f t="shared" si="9"/>
        <v>0</v>
      </c>
      <c r="AK21" s="303">
        <f t="shared" si="10"/>
        <v>0</v>
      </c>
      <c r="AL21" s="303">
        <f t="shared" si="11"/>
        <v>0</v>
      </c>
      <c r="AM21" s="303">
        <f t="shared" si="12"/>
        <v>0</v>
      </c>
      <c r="AN21" s="303">
        <f t="shared" si="13"/>
        <v>0</v>
      </c>
      <c r="AO21" s="303">
        <f t="shared" si="14"/>
        <v>0</v>
      </c>
      <c r="AP21" s="303">
        <f t="shared" si="15"/>
        <v>0</v>
      </c>
      <c r="AQ21" s="303">
        <f t="shared" si="16"/>
        <v>0</v>
      </c>
      <c r="AR21" s="303">
        <f t="shared" si="17"/>
        <v>0</v>
      </c>
      <c r="AS21" s="303">
        <v>0</v>
      </c>
      <c r="AT21" s="303"/>
      <c r="AU21" s="303"/>
      <c r="AV21" s="303"/>
      <c r="AW21" s="303"/>
      <c r="AX21" s="303"/>
      <c r="AY21" s="303"/>
    </row>
    <row r="22" spans="1:51" s="318" customFormat="1" ht="14.25" customHeight="1" x14ac:dyDescent="0.15">
      <c r="A22" s="142" t="str">
        <f>B22&amp;A2</f>
        <v>Total</v>
      </c>
      <c r="B22" s="221" t="s">
        <v>214</v>
      </c>
      <c r="C22" s="222">
        <f>SUM(C10:C21)</f>
        <v>500</v>
      </c>
      <c r="D22" s="223">
        <f>SUM(D10:D21)</f>
        <v>0</v>
      </c>
      <c r="E22" s="223">
        <f>SUM(E10:E21)</f>
        <v>0</v>
      </c>
      <c r="F22" s="313">
        <f>IF(C22=0,"",E22/C22)</f>
        <v>0</v>
      </c>
      <c r="G22" s="313" t="str">
        <f>IF(D22=0,"",E22/D22)</f>
        <v/>
      </c>
      <c r="H22" s="314">
        <f t="shared" ref="H22:R22" si="20">SUM(H10:H21)</f>
        <v>0</v>
      </c>
      <c r="I22" s="222">
        <f t="shared" si="20"/>
        <v>100</v>
      </c>
      <c r="J22" s="223">
        <f t="shared" si="20"/>
        <v>0</v>
      </c>
      <c r="K22" s="222">
        <f t="shared" si="20"/>
        <v>100</v>
      </c>
      <c r="L22" s="223">
        <f t="shared" si="20"/>
        <v>0</v>
      </c>
      <c r="M22" s="222">
        <f t="shared" si="20"/>
        <v>100</v>
      </c>
      <c r="N22" s="223">
        <f t="shared" si="20"/>
        <v>0</v>
      </c>
      <c r="O22" s="222">
        <f t="shared" si="20"/>
        <v>100</v>
      </c>
      <c r="P22" s="223">
        <f t="shared" si="20"/>
        <v>0</v>
      </c>
      <c r="Q22" s="222">
        <f t="shared" si="20"/>
        <v>100</v>
      </c>
      <c r="R22" s="315">
        <f t="shared" si="20"/>
        <v>0</v>
      </c>
      <c r="S22" s="316"/>
      <c r="T22" s="224"/>
      <c r="U22" s="224"/>
      <c r="V22" s="224"/>
      <c r="W22" s="224"/>
      <c r="X22" s="317"/>
      <c r="AG22" s="317"/>
      <c r="AH22" s="317"/>
      <c r="AI22" s="319"/>
      <c r="AJ22" s="319"/>
      <c r="AK22" s="319"/>
      <c r="AL22" s="317"/>
      <c r="AM22" s="317"/>
      <c r="AN22" s="317"/>
      <c r="AO22" s="317"/>
      <c r="AP22" s="317"/>
      <c r="AS22" s="319"/>
      <c r="AT22" s="319"/>
    </row>
    <row r="23" spans="1:51" s="220" customFormat="1" ht="15" customHeight="1" x14ac:dyDescent="0.15">
      <c r="A23" s="142"/>
      <c r="B23" s="64"/>
      <c r="C23" s="65"/>
      <c r="D23" s="65"/>
      <c r="E23" s="65"/>
      <c r="F23" s="66"/>
      <c r="G23" s="320"/>
      <c r="H23" s="320"/>
      <c r="I23" s="320"/>
      <c r="J23" s="320"/>
      <c r="K23" s="320"/>
      <c r="L23" s="320"/>
      <c r="M23" s="320"/>
      <c r="N23" s="320"/>
      <c r="O23" s="320"/>
      <c r="P23" s="320"/>
      <c r="Q23" s="320"/>
      <c r="R23" s="320"/>
      <c r="S23" s="320"/>
      <c r="T23" s="320"/>
      <c r="U23" s="320"/>
      <c r="V23" s="320"/>
      <c r="W23" s="320"/>
      <c r="X23" s="320"/>
      <c r="AG23" s="228"/>
      <c r="AH23" s="228"/>
      <c r="AI23" s="228"/>
      <c r="AJ23" s="228"/>
      <c r="AK23" s="321"/>
      <c r="AL23" s="321"/>
      <c r="AM23" s="321"/>
      <c r="AN23" s="322"/>
      <c r="AO23" s="323"/>
      <c r="AP23" s="323"/>
      <c r="AQ23" s="228"/>
      <c r="AR23" s="228"/>
    </row>
    <row r="24" spans="1:51" x14ac:dyDescent="0.15">
      <c r="B24" s="732" t="s">
        <v>289</v>
      </c>
      <c r="C24" s="733"/>
      <c r="D24" s="733"/>
      <c r="E24" s="733"/>
      <c r="F24" s="734"/>
    </row>
    <row r="25" spans="1:51" x14ac:dyDescent="0.15">
      <c r="B25" s="67"/>
      <c r="C25" s="68"/>
      <c r="D25" s="68"/>
      <c r="E25" s="68"/>
      <c r="F25" s="69"/>
    </row>
    <row r="26" spans="1:51" x14ac:dyDescent="0.15">
      <c r="B26" s="735" t="s">
        <v>290</v>
      </c>
      <c r="C26" s="736"/>
      <c r="D26" s="736"/>
      <c r="E26" s="736"/>
      <c r="F26" s="737"/>
    </row>
    <row r="27" spans="1:51" x14ac:dyDescent="0.15">
      <c r="B27" s="70"/>
      <c r="C27" s="71"/>
      <c r="D27" s="71"/>
      <c r="E27" s="71"/>
      <c r="F27" s="72"/>
    </row>
  </sheetData>
  <mergeCells count="10">
    <mergeCell ref="B24:F24"/>
    <mergeCell ref="B26:F26"/>
    <mergeCell ref="Q7:R7"/>
    <mergeCell ref="B7:H7"/>
    <mergeCell ref="I7:J7"/>
    <mergeCell ref="K7:L7"/>
    <mergeCell ref="M7:N7"/>
    <mergeCell ref="O7:P7"/>
    <mergeCell ref="C8:D8"/>
    <mergeCell ref="F8:G8"/>
  </mergeCells>
  <phoneticPr fontId="1" type="noConversion"/>
  <dataValidations count="1">
    <dataValidation type="list" allowBlank="1" showInputMessage="1" showErrorMessage="1" sqref="D3" xr:uid="{00000000-0002-0000-0500-000000000000}">
      <formula1>$AS$10:$AS$12</formula1>
    </dataValidation>
  </dataValidations>
  <hyperlinks>
    <hyperlink ref="B24" location="'Démarrrage '!R1C1" display="Click here to jump back to start page" xr:uid="{00000000-0004-0000-0500-000000000000}"/>
    <hyperlink ref="B26:F26" location="'(Pétrole)'!R1C1" display="Click here to jump to diagrams" xr:uid="{00000000-0004-0000-0500-000001000000}"/>
  </hyperlinks>
  <pageMargins left="0.15748031496062992" right="0.15748031496062992" top="0.98425196850393704" bottom="0.98425196850393704" header="0.51181102362204722" footer="0.51181102362204722"/>
  <pageSetup paperSize="9"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5"/>
  <dimension ref="A1:AH29"/>
  <sheetViews>
    <sheetView showGridLines="0" topLeftCell="A3" zoomScaleNormal="100" workbookViewId="0">
      <selection activeCell="M7" sqref="M7"/>
    </sheetView>
  </sheetViews>
  <sheetFormatPr baseColWidth="10" defaultColWidth="9.1640625" defaultRowHeight="13" x14ac:dyDescent="0.15"/>
  <cols>
    <col min="1" max="1" width="3.5" style="164" customWidth="1"/>
    <col min="2" max="2" width="5.5" style="165" customWidth="1"/>
    <col min="3" max="3" width="8.6640625" style="165" customWidth="1"/>
    <col min="4" max="4" width="7.5" style="165" customWidth="1"/>
    <col min="5" max="6" width="7.6640625" style="165" customWidth="1"/>
    <col min="7" max="8" width="9.5" style="165" customWidth="1"/>
    <col min="9" max="11" width="8.83203125" style="165" customWidth="1"/>
    <col min="12" max="12" width="9.5" style="165" customWidth="1"/>
    <col min="13" max="13" width="8.6640625" style="165" customWidth="1"/>
    <col min="14" max="14" width="8.5" style="168" customWidth="1"/>
    <col min="15" max="15" width="7.1640625" style="168" customWidth="1"/>
    <col min="16" max="16" width="7.5" style="168" customWidth="1"/>
    <col min="17" max="17" width="7" style="168" customWidth="1"/>
    <col min="18" max="18" width="8.83203125" style="168" customWidth="1"/>
    <col min="19" max="19" width="7.5" style="169" customWidth="1"/>
    <col min="20" max="20" width="4.1640625" style="170" customWidth="1"/>
    <col min="21" max="22" width="30" style="170" customWidth="1"/>
    <col min="23" max="27" width="9.1640625" style="171"/>
    <col min="28" max="32" width="9.1640625" style="172"/>
    <col min="33" max="34" width="9.1640625" style="171"/>
    <col min="35" max="16384" width="9.1640625" style="164"/>
  </cols>
  <sheetData>
    <row r="1" spans="1:34" ht="15.75" hidden="1" customHeight="1" x14ac:dyDescent="0.15">
      <c r="D1" s="164"/>
      <c r="E1" s="166"/>
      <c r="F1" s="166"/>
      <c r="G1" s="166"/>
      <c r="H1" s="166"/>
      <c r="I1" s="166"/>
      <c r="J1" s="167"/>
      <c r="K1" s="167"/>
      <c r="O1" s="169"/>
      <c r="P1" s="169"/>
      <c r="Q1" s="169"/>
      <c r="R1" s="169"/>
    </row>
    <row r="2" spans="1:34" ht="15.75" hidden="1" customHeight="1" x14ac:dyDescent="0.15">
      <c r="E2" s="166"/>
      <c r="F2" s="166"/>
      <c r="G2" s="166"/>
      <c r="H2" s="166"/>
      <c r="I2" s="166"/>
      <c r="O2" s="169"/>
      <c r="P2" s="169"/>
      <c r="Q2" s="169"/>
      <c r="R2" s="169"/>
    </row>
    <row r="3" spans="1:34" ht="15.75" customHeight="1" x14ac:dyDescent="0.15">
      <c r="G3" s="164"/>
      <c r="O3" s="169"/>
      <c r="P3" s="169"/>
      <c r="Q3" s="169"/>
      <c r="R3" s="169"/>
    </row>
    <row r="4" spans="1:34" ht="15.75" customHeight="1" x14ac:dyDescent="0.15">
      <c r="B4" s="173"/>
      <c r="C4" s="543" t="s">
        <v>183</v>
      </c>
      <c r="D4" s="174">
        <f>ICP!C3</f>
        <v>2017</v>
      </c>
      <c r="E4" s="175"/>
      <c r="F4" s="164"/>
      <c r="G4" s="164"/>
      <c r="K4" s="167"/>
      <c r="O4" s="169"/>
      <c r="P4" s="169"/>
      <c r="Q4" s="169"/>
      <c r="R4" s="169"/>
    </row>
    <row r="5" spans="1:34" ht="11.25" customHeight="1" x14ac:dyDescent="0.15">
      <c r="B5" s="164"/>
      <c r="C5" s="164"/>
      <c r="D5" s="176"/>
      <c r="E5" s="164"/>
      <c r="F5" s="164"/>
      <c r="G5" s="164"/>
      <c r="H5" s="164"/>
      <c r="I5" s="164"/>
      <c r="J5" s="164"/>
      <c r="K5" s="164"/>
      <c r="L5" s="164"/>
      <c r="M5" s="164"/>
      <c r="N5" s="177"/>
      <c r="O5" s="177"/>
      <c r="P5" s="177"/>
      <c r="Q5" s="177"/>
      <c r="R5" s="177"/>
    </row>
    <row r="6" spans="1:34" s="178" customFormat="1" ht="30" customHeight="1" x14ac:dyDescent="0.15">
      <c r="B6" s="179" t="str">
        <f>D4&amp;" Energy Summary"</f>
        <v>2017 Energy Summary</v>
      </c>
      <c r="C6" s="180"/>
      <c r="D6" s="180"/>
      <c r="E6" s="180"/>
      <c r="F6" s="180"/>
      <c r="G6" s="180"/>
      <c r="H6" s="180"/>
      <c r="I6" s="180"/>
      <c r="J6" s="180"/>
      <c r="K6" s="180"/>
      <c r="L6" s="180"/>
      <c r="M6" s="180"/>
      <c r="N6" s="181"/>
      <c r="O6" s="181"/>
      <c r="P6" s="181"/>
      <c r="Q6" s="181"/>
      <c r="R6" s="181"/>
      <c r="S6" s="182"/>
      <c r="W6" s="183"/>
      <c r="X6" s="183"/>
      <c r="Y6" s="183"/>
      <c r="Z6" s="183"/>
      <c r="AA6" s="183"/>
      <c r="AB6" s="183"/>
      <c r="AC6" s="183"/>
      <c r="AD6" s="183"/>
      <c r="AE6" s="183"/>
      <c r="AF6" s="183"/>
      <c r="AG6" s="183"/>
      <c r="AH6" s="183"/>
    </row>
    <row r="7" spans="1:34" s="184" customFormat="1" ht="16.5" customHeight="1" x14ac:dyDescent="0.15">
      <c r="B7" s="185"/>
      <c r="C7" s="186" t="s">
        <v>330</v>
      </c>
      <c r="D7" s="187"/>
      <c r="E7" s="187"/>
      <c r="F7" s="187"/>
      <c r="G7" s="188"/>
      <c r="H7" s="186" t="s">
        <v>331</v>
      </c>
      <c r="I7" s="187"/>
      <c r="J7" s="187"/>
      <c r="K7" s="187"/>
      <c r="L7" s="187"/>
      <c r="M7" s="188"/>
      <c r="N7" s="189" t="s">
        <v>332</v>
      </c>
      <c r="O7" s="190"/>
      <c r="P7" s="190"/>
      <c r="Q7" s="190"/>
      <c r="R7" s="190"/>
      <c r="S7" s="191"/>
      <c r="W7" s="192"/>
      <c r="X7" s="192"/>
      <c r="Y7" s="192"/>
      <c r="Z7" s="192"/>
      <c r="AA7" s="192"/>
      <c r="AB7" s="193"/>
      <c r="AC7" s="193"/>
      <c r="AD7" s="193"/>
      <c r="AE7" s="193"/>
      <c r="AF7" s="193"/>
      <c r="AG7" s="193"/>
      <c r="AH7" s="193"/>
    </row>
    <row r="8" spans="1:34" s="194" customFormat="1" ht="48" x14ac:dyDescent="0.15">
      <c r="B8" s="195"/>
      <c r="C8" s="196" t="s">
        <v>19</v>
      </c>
      <c r="D8" s="197" t="s">
        <v>21</v>
      </c>
      <c r="E8" s="197" t="s">
        <v>23</v>
      </c>
      <c r="F8" s="197" t="s">
        <v>211</v>
      </c>
      <c r="G8" s="198" t="s">
        <v>333</v>
      </c>
      <c r="H8" s="196" t="s">
        <v>19</v>
      </c>
      <c r="I8" s="197" t="s">
        <v>21</v>
      </c>
      <c r="J8" s="197" t="s">
        <v>23</v>
      </c>
      <c r="K8" s="197" t="s">
        <v>211</v>
      </c>
      <c r="L8" s="197" t="s">
        <v>333</v>
      </c>
      <c r="M8" s="198" t="s">
        <v>334</v>
      </c>
      <c r="N8" s="199" t="s">
        <v>19</v>
      </c>
      <c r="O8" s="200" t="s">
        <v>21</v>
      </c>
      <c r="P8" s="200" t="s">
        <v>23</v>
      </c>
      <c r="Q8" s="200" t="s">
        <v>211</v>
      </c>
      <c r="R8" s="200" t="s">
        <v>335</v>
      </c>
      <c r="S8" s="201" t="s">
        <v>334</v>
      </c>
      <c r="W8" s="192"/>
      <c r="X8" s="202" t="s">
        <v>19</v>
      </c>
      <c r="Y8" s="202" t="s">
        <v>21</v>
      </c>
      <c r="Z8" s="202" t="s">
        <v>23</v>
      </c>
      <c r="AA8" s="202" t="s">
        <v>211</v>
      </c>
      <c r="AB8" s="202" t="s">
        <v>19</v>
      </c>
      <c r="AC8" s="202" t="s">
        <v>21</v>
      </c>
      <c r="AD8" s="202" t="s">
        <v>23</v>
      </c>
      <c r="AE8" s="202" t="s">
        <v>211</v>
      </c>
      <c r="AF8" s="202"/>
      <c r="AG8" s="202"/>
      <c r="AH8" s="202" t="s">
        <v>243</v>
      </c>
    </row>
    <row r="9" spans="1:34" s="165" customFormat="1" ht="14.25" customHeight="1" x14ac:dyDescent="0.15">
      <c r="B9" s="203"/>
      <c r="C9" s="204" t="s">
        <v>268</v>
      </c>
      <c r="D9" s="205" t="s">
        <v>268</v>
      </c>
      <c r="E9" s="205" t="s">
        <v>268</v>
      </c>
      <c r="F9" s="205" t="s">
        <v>268</v>
      </c>
      <c r="G9" s="206" t="s">
        <v>268</v>
      </c>
      <c r="H9" s="204" t="e">
        <f>"["&amp;[7]Start!$O$7&amp;"]"</f>
        <v>#REF!</v>
      </c>
      <c r="I9" s="205" t="e">
        <f>"["&amp;[7]Start!$O$7&amp;"]"</f>
        <v>#REF!</v>
      </c>
      <c r="J9" s="205" t="e">
        <f>"["&amp;[7]Start!$O$7&amp;"]"</f>
        <v>#REF!</v>
      </c>
      <c r="K9" s="205" t="e">
        <f>"["&amp;[7]Start!$O$7&amp;"]"</f>
        <v>#REF!</v>
      </c>
      <c r="L9" s="205" t="e">
        <f>"["&amp;[7]Start!$O$7&amp;"]"</f>
        <v>#REF!</v>
      </c>
      <c r="M9" s="206" t="e">
        <f>"["&amp;[7]Start!$O$7&amp;"]"</f>
        <v>#REF!</v>
      </c>
      <c r="N9" s="207" t="s">
        <v>269</v>
      </c>
      <c r="O9" s="207" t="s">
        <v>269</v>
      </c>
      <c r="P9" s="207" t="s">
        <v>269</v>
      </c>
      <c r="Q9" s="207" t="s">
        <v>269</v>
      </c>
      <c r="R9" s="207" t="s">
        <v>269</v>
      </c>
      <c r="S9" s="207" t="s">
        <v>269</v>
      </c>
      <c r="W9" s="192"/>
      <c r="X9" s="208"/>
      <c r="Y9" s="208"/>
      <c r="Z9" s="208"/>
      <c r="AA9" s="208"/>
      <c r="AB9" s="208"/>
      <c r="AC9" s="208"/>
      <c r="AD9" s="208"/>
      <c r="AE9" s="208"/>
      <c r="AF9" s="208"/>
      <c r="AG9" s="208"/>
      <c r="AH9" s="208"/>
    </row>
    <row r="10" spans="1:34" ht="14.25" customHeight="1" x14ac:dyDescent="0.15">
      <c r="A10" s="142" t="str">
        <f>B10&amp;$D$4</f>
        <v>Janv.2017</v>
      </c>
      <c r="B10" s="209" t="s">
        <v>274</v>
      </c>
      <c r="C10" s="210">
        <f>Électricité!C10</f>
        <v>120</v>
      </c>
      <c r="D10" s="211">
        <f>'Gaz naturel'!C10</f>
        <v>50</v>
      </c>
      <c r="E10" s="211">
        <f>GPL!D10</f>
        <v>696</v>
      </c>
      <c r="F10" s="211">
        <f>Pétrole!D10</f>
        <v>0</v>
      </c>
      <c r="G10" s="212">
        <f>SUM(D10:F10)</f>
        <v>746</v>
      </c>
      <c r="H10" s="213">
        <f>Électricité!F10</f>
        <v>195</v>
      </c>
      <c r="I10" s="214">
        <f>'Gaz naturel'!F10</f>
        <v>50</v>
      </c>
      <c r="J10" s="214">
        <f>GPL!E10</f>
        <v>0</v>
      </c>
      <c r="K10" s="214">
        <f>Pétrole!E10</f>
        <v>0</v>
      </c>
      <c r="L10" s="214">
        <f>SUM(I10:K10)</f>
        <v>50</v>
      </c>
      <c r="M10" s="215">
        <f>SUM(H10,L10)</f>
        <v>245</v>
      </c>
      <c r="N10" s="216">
        <f>Électricité!H10</f>
        <v>0</v>
      </c>
      <c r="O10" s="217">
        <f>'Gaz naturel'!H10</f>
        <v>0</v>
      </c>
      <c r="P10" s="217">
        <f>GPL!H10</f>
        <v>0</v>
      </c>
      <c r="Q10" s="217">
        <f>Pétrole!H10</f>
        <v>0</v>
      </c>
      <c r="R10" s="217">
        <f>SUM(O10:Q10)</f>
        <v>0</v>
      </c>
      <c r="S10" s="218">
        <f>SUM(N10,R10)</f>
        <v>0</v>
      </c>
      <c r="W10" s="192"/>
      <c r="X10" s="171">
        <f>H10</f>
        <v>195</v>
      </c>
      <c r="Y10" s="171">
        <f>I10</f>
        <v>50</v>
      </c>
      <c r="Z10" s="171">
        <f>J10</f>
        <v>0</v>
      </c>
      <c r="AA10" s="171">
        <f>K10</f>
        <v>0</v>
      </c>
      <c r="AB10" s="171">
        <f>C10</f>
        <v>120</v>
      </c>
      <c r="AC10" s="171">
        <f>D10</f>
        <v>50</v>
      </c>
      <c r="AD10" s="171">
        <f>E10</f>
        <v>696</v>
      </c>
      <c r="AE10" s="171">
        <f>F10</f>
        <v>0</v>
      </c>
      <c r="AG10" s="171" t="s">
        <v>19</v>
      </c>
      <c r="AH10" s="171" t="e">
        <f>INDEX(Électricité!CF:CF,MATCH(Total!D4,[3]Electricity!CE:CE,),)</f>
        <v>#N/A</v>
      </c>
    </row>
    <row r="11" spans="1:34" ht="14.25" customHeight="1" x14ac:dyDescent="0.15">
      <c r="A11" s="142" t="str">
        <f t="shared" ref="A11:A21" si="0">B11&amp;$D$4</f>
        <v>Fév.2017</v>
      </c>
      <c r="B11" s="209" t="s">
        <v>276</v>
      </c>
      <c r="C11" s="210">
        <f>Électricité!C11</f>
        <v>0</v>
      </c>
      <c r="D11" s="211">
        <f>'Gaz naturel'!C11</f>
        <v>0</v>
      </c>
      <c r="E11" s="211">
        <f>GPL!D11</f>
        <v>0</v>
      </c>
      <c r="F11" s="211">
        <f>Pétrole!D11</f>
        <v>0</v>
      </c>
      <c r="G11" s="212">
        <f t="shared" ref="G11:G21" si="1">SUM(D11:F11)</f>
        <v>0</v>
      </c>
      <c r="H11" s="213">
        <f>Électricité!F11</f>
        <v>0</v>
      </c>
      <c r="I11" s="214">
        <f>'Gaz naturel'!F11</f>
        <v>0</v>
      </c>
      <c r="J11" s="214">
        <f>GPL!E11</f>
        <v>0</v>
      </c>
      <c r="K11" s="214">
        <f>Pétrole!E11</f>
        <v>0</v>
      </c>
      <c r="L11" s="214">
        <f t="shared" ref="L11:L21" si="2">SUM(I11:K11)</f>
        <v>0</v>
      </c>
      <c r="M11" s="215">
        <f t="shared" ref="M11:M21" si="3">SUM(H11,L11)</f>
        <v>0</v>
      </c>
      <c r="N11" s="216">
        <f>Électricité!H11</f>
        <v>0</v>
      </c>
      <c r="O11" s="217">
        <f>'Gaz naturel'!H11</f>
        <v>0</v>
      </c>
      <c r="P11" s="217">
        <f>GPL!H11</f>
        <v>0</v>
      </c>
      <c r="Q11" s="217">
        <f>Pétrole!H11</f>
        <v>0</v>
      </c>
      <c r="R11" s="217">
        <f t="shared" ref="R11:R21" si="4">SUM(O11:Q11)</f>
        <v>0</v>
      </c>
      <c r="S11" s="218">
        <f t="shared" ref="S11:S21" si="5">SUM(N11,R11)</f>
        <v>0</v>
      </c>
      <c r="W11" s="192"/>
      <c r="X11" s="171">
        <f t="shared" ref="X11:X21" si="6">H11</f>
        <v>0</v>
      </c>
      <c r="Y11" s="171">
        <f t="shared" ref="Y11:Y21" si="7">I11</f>
        <v>0</v>
      </c>
      <c r="Z11" s="171">
        <f t="shared" ref="Z11:Z21" si="8">J11</f>
        <v>0</v>
      </c>
      <c r="AA11" s="171">
        <f t="shared" ref="AA11:AA21" si="9">K11</f>
        <v>0</v>
      </c>
      <c r="AB11" s="171">
        <f t="shared" ref="AB11:AB21" si="10">C11</f>
        <v>0</v>
      </c>
      <c r="AC11" s="171">
        <f t="shared" ref="AC11:AC21" si="11">D11</f>
        <v>0</v>
      </c>
      <c r="AD11" s="171">
        <f t="shared" ref="AD11:AD21" si="12">E11</f>
        <v>0</v>
      </c>
      <c r="AE11" s="171">
        <f t="shared" ref="AE11:AE21" si="13">F11</f>
        <v>0</v>
      </c>
      <c r="AG11" s="171" t="s">
        <v>21</v>
      </c>
      <c r="AH11" s="171" t="e">
        <f>INDEX('Gaz naturel'!AI:AI,MATCH(Total!D4,'[8]Natural Gas'!AH:AH,),)</f>
        <v>#N/A</v>
      </c>
    </row>
    <row r="12" spans="1:34" ht="14.25" customHeight="1" x14ac:dyDescent="0.15">
      <c r="A12" s="142" t="str">
        <f t="shared" si="0"/>
        <v>Mar.2017</v>
      </c>
      <c r="B12" s="209" t="s">
        <v>278</v>
      </c>
      <c r="C12" s="210">
        <f>Électricité!C12</f>
        <v>0</v>
      </c>
      <c r="D12" s="211">
        <f>'Gaz naturel'!C12</f>
        <v>0</v>
      </c>
      <c r="E12" s="211">
        <f>GPL!D12</f>
        <v>0</v>
      </c>
      <c r="F12" s="211">
        <f>Pétrole!D12</f>
        <v>0</v>
      </c>
      <c r="G12" s="212">
        <f t="shared" si="1"/>
        <v>0</v>
      </c>
      <c r="H12" s="213">
        <f>Électricité!F12</f>
        <v>0</v>
      </c>
      <c r="I12" s="214">
        <f>'Gaz naturel'!F12</f>
        <v>0</v>
      </c>
      <c r="J12" s="214">
        <f>GPL!E12</f>
        <v>0</v>
      </c>
      <c r="K12" s="214">
        <f>Pétrole!E12</f>
        <v>0</v>
      </c>
      <c r="L12" s="214">
        <f t="shared" si="2"/>
        <v>0</v>
      </c>
      <c r="M12" s="215">
        <f t="shared" si="3"/>
        <v>0</v>
      </c>
      <c r="N12" s="216">
        <f>Électricité!H12</f>
        <v>0</v>
      </c>
      <c r="O12" s="217">
        <f>'Gaz naturel'!H12</f>
        <v>0</v>
      </c>
      <c r="P12" s="217">
        <f>GPL!H12</f>
        <v>0</v>
      </c>
      <c r="Q12" s="217">
        <f>Pétrole!H12</f>
        <v>0</v>
      </c>
      <c r="R12" s="217">
        <f t="shared" si="4"/>
        <v>0</v>
      </c>
      <c r="S12" s="218">
        <f t="shared" si="5"/>
        <v>0</v>
      </c>
      <c r="W12" s="192"/>
      <c r="X12" s="171">
        <f t="shared" si="6"/>
        <v>0</v>
      </c>
      <c r="Y12" s="171">
        <f t="shared" si="7"/>
        <v>0</v>
      </c>
      <c r="Z12" s="171">
        <f t="shared" si="8"/>
        <v>0</v>
      </c>
      <c r="AA12" s="171">
        <f t="shared" si="9"/>
        <v>0</v>
      </c>
      <c r="AB12" s="171">
        <f t="shared" si="10"/>
        <v>0</v>
      </c>
      <c r="AC12" s="171">
        <f t="shared" si="11"/>
        <v>0</v>
      </c>
      <c r="AD12" s="171">
        <f t="shared" si="12"/>
        <v>0</v>
      </c>
      <c r="AE12" s="171">
        <f t="shared" si="13"/>
        <v>0</v>
      </c>
      <c r="AG12" s="171" t="s">
        <v>23</v>
      </c>
      <c r="AH12" s="171" t="e">
        <f>INDEX(GPL!AY:AY,MATCH(Total!D4,[4]LPG!AX:AX,),)</f>
        <v>#N/A</v>
      </c>
    </row>
    <row r="13" spans="1:34" ht="14.25" customHeight="1" x14ac:dyDescent="0.15">
      <c r="A13" s="142" t="str">
        <f t="shared" si="0"/>
        <v>Avr.2017</v>
      </c>
      <c r="B13" s="209" t="s">
        <v>279</v>
      </c>
      <c r="C13" s="210">
        <f>Électricité!C13</f>
        <v>0</v>
      </c>
      <c r="D13" s="211">
        <f>'Gaz naturel'!C13</f>
        <v>0</v>
      </c>
      <c r="E13" s="211">
        <f>GPL!D13</f>
        <v>0</v>
      </c>
      <c r="F13" s="211">
        <f>Pétrole!D13</f>
        <v>0</v>
      </c>
      <c r="G13" s="212">
        <f t="shared" si="1"/>
        <v>0</v>
      </c>
      <c r="H13" s="213">
        <f>Électricité!F13</f>
        <v>0</v>
      </c>
      <c r="I13" s="214">
        <f>'Gaz naturel'!F13</f>
        <v>0</v>
      </c>
      <c r="J13" s="214">
        <f>GPL!E13</f>
        <v>0</v>
      </c>
      <c r="K13" s="214">
        <f>Pétrole!E13</f>
        <v>0</v>
      </c>
      <c r="L13" s="214">
        <f t="shared" si="2"/>
        <v>0</v>
      </c>
      <c r="M13" s="215">
        <f t="shared" si="3"/>
        <v>0</v>
      </c>
      <c r="N13" s="216">
        <f>Électricité!H13</f>
        <v>0</v>
      </c>
      <c r="O13" s="217">
        <f>'Gaz naturel'!H13</f>
        <v>0</v>
      </c>
      <c r="P13" s="217">
        <f>GPL!H13</f>
        <v>0</v>
      </c>
      <c r="Q13" s="217">
        <f>Pétrole!H13</f>
        <v>0</v>
      </c>
      <c r="R13" s="217">
        <f t="shared" si="4"/>
        <v>0</v>
      </c>
      <c r="S13" s="218">
        <f t="shared" si="5"/>
        <v>0</v>
      </c>
      <c r="W13" s="192"/>
      <c r="X13" s="171">
        <f t="shared" si="6"/>
        <v>0</v>
      </c>
      <c r="Y13" s="171">
        <f t="shared" si="7"/>
        <v>0</v>
      </c>
      <c r="Z13" s="171">
        <f t="shared" si="8"/>
        <v>0</v>
      </c>
      <c r="AA13" s="171">
        <f t="shared" si="9"/>
        <v>0</v>
      </c>
      <c r="AB13" s="171">
        <f t="shared" si="10"/>
        <v>0</v>
      </c>
      <c r="AC13" s="171">
        <f t="shared" si="11"/>
        <v>0</v>
      </c>
      <c r="AD13" s="171">
        <f t="shared" si="12"/>
        <v>0</v>
      </c>
      <c r="AE13" s="171">
        <f t="shared" si="13"/>
        <v>0</v>
      </c>
      <c r="AG13" s="171" t="s">
        <v>211</v>
      </c>
      <c r="AH13" s="171" t="e">
        <f>INDEX(Pétrole!AU:AU,MATCH(Total!D4,[6]Oil!AY:AY,),)</f>
        <v>#N/A</v>
      </c>
    </row>
    <row r="14" spans="1:34" ht="14.25" customHeight="1" x14ac:dyDescent="0.15">
      <c r="A14" s="142" t="str">
        <f t="shared" si="0"/>
        <v>Mai2017</v>
      </c>
      <c r="B14" s="209" t="s">
        <v>280</v>
      </c>
      <c r="C14" s="210">
        <f>Électricité!C14</f>
        <v>0</v>
      </c>
      <c r="D14" s="211">
        <f>'Gaz naturel'!C14</f>
        <v>0</v>
      </c>
      <c r="E14" s="211">
        <f>GPL!D14</f>
        <v>0</v>
      </c>
      <c r="F14" s="211">
        <f>Pétrole!D14</f>
        <v>0</v>
      </c>
      <c r="G14" s="212">
        <f t="shared" si="1"/>
        <v>0</v>
      </c>
      <c r="H14" s="213">
        <f>Électricité!F14</f>
        <v>0</v>
      </c>
      <c r="I14" s="214">
        <f>'Gaz naturel'!F14</f>
        <v>0</v>
      </c>
      <c r="J14" s="214">
        <f>GPL!E14</f>
        <v>0</v>
      </c>
      <c r="K14" s="214">
        <f>Pétrole!E14</f>
        <v>0</v>
      </c>
      <c r="L14" s="214">
        <f t="shared" si="2"/>
        <v>0</v>
      </c>
      <c r="M14" s="215">
        <f t="shared" si="3"/>
        <v>0</v>
      </c>
      <c r="N14" s="216">
        <f>Électricité!H14</f>
        <v>0</v>
      </c>
      <c r="O14" s="217">
        <f>'Gaz naturel'!H14</f>
        <v>0</v>
      </c>
      <c r="P14" s="217">
        <f>GPL!H14</f>
        <v>0</v>
      </c>
      <c r="Q14" s="217">
        <f>Pétrole!H14</f>
        <v>0</v>
      </c>
      <c r="R14" s="217">
        <f t="shared" si="4"/>
        <v>0</v>
      </c>
      <c r="S14" s="218">
        <f t="shared" si="5"/>
        <v>0</v>
      </c>
      <c r="W14" s="192"/>
      <c r="X14" s="171">
        <f t="shared" si="6"/>
        <v>0</v>
      </c>
      <c r="Y14" s="171">
        <f t="shared" si="7"/>
        <v>0</v>
      </c>
      <c r="Z14" s="171">
        <f t="shared" si="8"/>
        <v>0</v>
      </c>
      <c r="AA14" s="171">
        <f t="shared" si="9"/>
        <v>0</v>
      </c>
      <c r="AB14" s="171">
        <f t="shared" si="10"/>
        <v>0</v>
      </c>
      <c r="AC14" s="171">
        <f t="shared" si="11"/>
        <v>0</v>
      </c>
      <c r="AD14" s="171">
        <f t="shared" si="12"/>
        <v>0</v>
      </c>
      <c r="AE14" s="171">
        <f t="shared" si="13"/>
        <v>0</v>
      </c>
    </row>
    <row r="15" spans="1:34" ht="14.25" customHeight="1" x14ac:dyDescent="0.15">
      <c r="A15" s="142" t="str">
        <f t="shared" si="0"/>
        <v>Juin2017</v>
      </c>
      <c r="B15" s="209" t="s">
        <v>281</v>
      </c>
      <c r="C15" s="210">
        <f>Électricité!C15</f>
        <v>0</v>
      </c>
      <c r="D15" s="211">
        <f>'Gaz naturel'!C15</f>
        <v>0</v>
      </c>
      <c r="E15" s="211">
        <f>GPL!D15</f>
        <v>0</v>
      </c>
      <c r="F15" s="211">
        <f>Pétrole!D15</f>
        <v>0</v>
      </c>
      <c r="G15" s="212">
        <f t="shared" si="1"/>
        <v>0</v>
      </c>
      <c r="H15" s="213">
        <f>Électricité!F15</f>
        <v>0</v>
      </c>
      <c r="I15" s="214">
        <f>'Gaz naturel'!F15</f>
        <v>0</v>
      </c>
      <c r="J15" s="214">
        <f>GPL!E15</f>
        <v>0</v>
      </c>
      <c r="K15" s="214">
        <f>Pétrole!E15</f>
        <v>0</v>
      </c>
      <c r="L15" s="214">
        <f t="shared" si="2"/>
        <v>0</v>
      </c>
      <c r="M15" s="215">
        <f t="shared" si="3"/>
        <v>0</v>
      </c>
      <c r="N15" s="216">
        <f>Électricité!H15</f>
        <v>0</v>
      </c>
      <c r="O15" s="217">
        <f>'Gaz naturel'!H15</f>
        <v>0</v>
      </c>
      <c r="P15" s="217">
        <f>GPL!H15</f>
        <v>0</v>
      </c>
      <c r="Q15" s="217">
        <f>Pétrole!H15</f>
        <v>0</v>
      </c>
      <c r="R15" s="217">
        <f t="shared" si="4"/>
        <v>0</v>
      </c>
      <c r="S15" s="218">
        <f t="shared" si="5"/>
        <v>0</v>
      </c>
      <c r="W15" s="192"/>
      <c r="X15" s="171">
        <f t="shared" si="6"/>
        <v>0</v>
      </c>
      <c r="Y15" s="171">
        <f t="shared" si="7"/>
        <v>0</v>
      </c>
      <c r="Z15" s="171">
        <f t="shared" si="8"/>
        <v>0</v>
      </c>
      <c r="AA15" s="171">
        <f t="shared" si="9"/>
        <v>0</v>
      </c>
      <c r="AB15" s="171">
        <f t="shared" si="10"/>
        <v>0</v>
      </c>
      <c r="AC15" s="171">
        <f t="shared" si="11"/>
        <v>0</v>
      </c>
      <c r="AD15" s="171">
        <f t="shared" si="12"/>
        <v>0</v>
      </c>
      <c r="AE15" s="171">
        <f t="shared" si="13"/>
        <v>0</v>
      </c>
    </row>
    <row r="16" spans="1:34" ht="14.25" customHeight="1" x14ac:dyDescent="0.15">
      <c r="A16" s="142" t="str">
        <f t="shared" si="0"/>
        <v>Juil.2017</v>
      </c>
      <c r="B16" s="209" t="s">
        <v>282</v>
      </c>
      <c r="C16" s="210">
        <f>Électricité!C16</f>
        <v>0</v>
      </c>
      <c r="D16" s="211">
        <f>'Gaz naturel'!C16</f>
        <v>0</v>
      </c>
      <c r="E16" s="211">
        <f>GPL!D16</f>
        <v>0</v>
      </c>
      <c r="F16" s="211">
        <f>Pétrole!D16</f>
        <v>0</v>
      </c>
      <c r="G16" s="212">
        <f t="shared" si="1"/>
        <v>0</v>
      </c>
      <c r="H16" s="213">
        <f>Électricité!F16</f>
        <v>0</v>
      </c>
      <c r="I16" s="214">
        <f>'Gaz naturel'!F16</f>
        <v>0</v>
      </c>
      <c r="J16" s="214">
        <f>GPL!E16</f>
        <v>0</v>
      </c>
      <c r="K16" s="214">
        <f>Pétrole!E16</f>
        <v>0</v>
      </c>
      <c r="L16" s="214">
        <f t="shared" si="2"/>
        <v>0</v>
      </c>
      <c r="M16" s="215">
        <f t="shared" si="3"/>
        <v>0</v>
      </c>
      <c r="N16" s="216">
        <f>Électricité!H16</f>
        <v>0</v>
      </c>
      <c r="O16" s="217">
        <f>'Gaz naturel'!H16</f>
        <v>0</v>
      </c>
      <c r="P16" s="217">
        <f>GPL!H16</f>
        <v>0</v>
      </c>
      <c r="Q16" s="217">
        <f>Pétrole!H16</f>
        <v>0</v>
      </c>
      <c r="R16" s="217">
        <f t="shared" si="4"/>
        <v>0</v>
      </c>
      <c r="S16" s="218">
        <f t="shared" si="5"/>
        <v>0</v>
      </c>
      <c r="W16" s="192"/>
      <c r="X16" s="171">
        <f t="shared" si="6"/>
        <v>0</v>
      </c>
      <c r="Y16" s="171">
        <f t="shared" si="7"/>
        <v>0</v>
      </c>
      <c r="Z16" s="171">
        <f t="shared" si="8"/>
        <v>0</v>
      </c>
      <c r="AA16" s="171">
        <f t="shared" si="9"/>
        <v>0</v>
      </c>
      <c r="AB16" s="171">
        <f t="shared" si="10"/>
        <v>0</v>
      </c>
      <c r="AC16" s="171">
        <f t="shared" si="11"/>
        <v>0</v>
      </c>
      <c r="AD16" s="171">
        <f t="shared" si="12"/>
        <v>0</v>
      </c>
      <c r="AE16" s="171">
        <f t="shared" si="13"/>
        <v>0</v>
      </c>
    </row>
    <row r="17" spans="1:34" ht="14.25" customHeight="1" x14ac:dyDescent="0.15">
      <c r="A17" s="142" t="str">
        <f t="shared" si="0"/>
        <v>Août2017</v>
      </c>
      <c r="B17" s="209" t="s">
        <v>283</v>
      </c>
      <c r="C17" s="210">
        <f>Électricité!C17</f>
        <v>0</v>
      </c>
      <c r="D17" s="211">
        <f>'Gaz naturel'!C17</f>
        <v>0</v>
      </c>
      <c r="E17" s="211">
        <f>GPL!D17</f>
        <v>0</v>
      </c>
      <c r="F17" s="211">
        <f>Pétrole!D17</f>
        <v>0</v>
      </c>
      <c r="G17" s="212">
        <f t="shared" si="1"/>
        <v>0</v>
      </c>
      <c r="H17" s="213">
        <f>Électricité!F17</f>
        <v>0</v>
      </c>
      <c r="I17" s="214">
        <f>'Gaz naturel'!F17</f>
        <v>0</v>
      </c>
      <c r="J17" s="214">
        <f>GPL!E17</f>
        <v>0</v>
      </c>
      <c r="K17" s="214">
        <f>Pétrole!E17</f>
        <v>0</v>
      </c>
      <c r="L17" s="214">
        <f t="shared" si="2"/>
        <v>0</v>
      </c>
      <c r="M17" s="215">
        <f t="shared" si="3"/>
        <v>0</v>
      </c>
      <c r="N17" s="216">
        <f>Électricité!H17</f>
        <v>0</v>
      </c>
      <c r="O17" s="217">
        <f>'Gaz naturel'!H17</f>
        <v>0</v>
      </c>
      <c r="P17" s="217">
        <f>GPL!H17</f>
        <v>0</v>
      </c>
      <c r="Q17" s="217">
        <f>Pétrole!H17</f>
        <v>0</v>
      </c>
      <c r="R17" s="217">
        <f t="shared" si="4"/>
        <v>0</v>
      </c>
      <c r="S17" s="218">
        <f t="shared" si="5"/>
        <v>0</v>
      </c>
      <c r="W17" s="192"/>
      <c r="X17" s="171">
        <f t="shared" si="6"/>
        <v>0</v>
      </c>
      <c r="Y17" s="171">
        <f t="shared" si="7"/>
        <v>0</v>
      </c>
      <c r="Z17" s="171">
        <f t="shared" si="8"/>
        <v>0</v>
      </c>
      <c r="AA17" s="171">
        <f t="shared" si="9"/>
        <v>0</v>
      </c>
      <c r="AB17" s="171">
        <f t="shared" si="10"/>
        <v>0</v>
      </c>
      <c r="AC17" s="171">
        <f t="shared" si="11"/>
        <v>0</v>
      </c>
      <c r="AD17" s="171">
        <f t="shared" si="12"/>
        <v>0</v>
      </c>
      <c r="AE17" s="171">
        <f t="shared" si="13"/>
        <v>0</v>
      </c>
    </row>
    <row r="18" spans="1:34" ht="14.25" customHeight="1" x14ac:dyDescent="0.15">
      <c r="A18" s="142" t="str">
        <f t="shared" si="0"/>
        <v>Sept.2017</v>
      </c>
      <c r="B18" s="209" t="s">
        <v>284</v>
      </c>
      <c r="C18" s="210">
        <f>Électricité!C18</f>
        <v>0</v>
      </c>
      <c r="D18" s="211">
        <f>'Gaz naturel'!C18</f>
        <v>0</v>
      </c>
      <c r="E18" s="211">
        <f>GPL!D18</f>
        <v>0</v>
      </c>
      <c r="F18" s="211">
        <f>Pétrole!D18</f>
        <v>0</v>
      </c>
      <c r="G18" s="212">
        <f t="shared" si="1"/>
        <v>0</v>
      </c>
      <c r="H18" s="213">
        <f>Électricité!F18</f>
        <v>0</v>
      </c>
      <c r="I18" s="214">
        <f>'Gaz naturel'!F18</f>
        <v>0</v>
      </c>
      <c r="J18" s="214">
        <f>GPL!E18</f>
        <v>0</v>
      </c>
      <c r="K18" s="214">
        <f>Pétrole!E18</f>
        <v>0</v>
      </c>
      <c r="L18" s="214">
        <f t="shared" si="2"/>
        <v>0</v>
      </c>
      <c r="M18" s="215">
        <f t="shared" si="3"/>
        <v>0</v>
      </c>
      <c r="N18" s="216">
        <f>Électricité!H18</f>
        <v>0</v>
      </c>
      <c r="O18" s="217">
        <f>'Gaz naturel'!H18</f>
        <v>0</v>
      </c>
      <c r="P18" s="217">
        <f>GPL!H18</f>
        <v>0</v>
      </c>
      <c r="Q18" s="217">
        <f>Pétrole!H18</f>
        <v>0</v>
      </c>
      <c r="R18" s="217">
        <f t="shared" si="4"/>
        <v>0</v>
      </c>
      <c r="S18" s="218">
        <f t="shared" si="5"/>
        <v>0</v>
      </c>
      <c r="W18" s="192"/>
      <c r="X18" s="171">
        <f t="shared" si="6"/>
        <v>0</v>
      </c>
      <c r="Y18" s="171">
        <f t="shared" si="7"/>
        <v>0</v>
      </c>
      <c r="Z18" s="171">
        <f t="shared" si="8"/>
        <v>0</v>
      </c>
      <c r="AA18" s="171">
        <f t="shared" si="9"/>
        <v>0</v>
      </c>
      <c r="AB18" s="171">
        <f t="shared" si="10"/>
        <v>0</v>
      </c>
      <c r="AC18" s="171">
        <f t="shared" si="11"/>
        <v>0</v>
      </c>
      <c r="AD18" s="171">
        <f t="shared" si="12"/>
        <v>0</v>
      </c>
      <c r="AE18" s="171">
        <f t="shared" si="13"/>
        <v>0</v>
      </c>
    </row>
    <row r="19" spans="1:34" ht="14.25" customHeight="1" x14ac:dyDescent="0.15">
      <c r="A19" s="142" t="str">
        <f t="shared" si="0"/>
        <v>Oct.2017</v>
      </c>
      <c r="B19" s="209" t="s">
        <v>285</v>
      </c>
      <c r="C19" s="210">
        <f>Électricité!C19</f>
        <v>0</v>
      </c>
      <c r="D19" s="211">
        <f>'Gaz naturel'!C19</f>
        <v>0</v>
      </c>
      <c r="E19" s="211">
        <f>GPL!D19</f>
        <v>0</v>
      </c>
      <c r="F19" s="211">
        <f>Pétrole!D19</f>
        <v>0</v>
      </c>
      <c r="G19" s="212">
        <f t="shared" si="1"/>
        <v>0</v>
      </c>
      <c r="H19" s="213">
        <f>Électricité!F19</f>
        <v>0</v>
      </c>
      <c r="I19" s="214">
        <f>'Gaz naturel'!F19</f>
        <v>0</v>
      </c>
      <c r="J19" s="214">
        <f>GPL!E19</f>
        <v>0</v>
      </c>
      <c r="K19" s="214">
        <f>Pétrole!E19</f>
        <v>0</v>
      </c>
      <c r="L19" s="214">
        <f t="shared" si="2"/>
        <v>0</v>
      </c>
      <c r="M19" s="215">
        <f t="shared" si="3"/>
        <v>0</v>
      </c>
      <c r="N19" s="216">
        <f>Électricité!H19</f>
        <v>0</v>
      </c>
      <c r="O19" s="217">
        <f>'Gaz naturel'!H19</f>
        <v>0</v>
      </c>
      <c r="P19" s="217">
        <f>GPL!H19</f>
        <v>0</v>
      </c>
      <c r="Q19" s="217">
        <f>Pétrole!H19</f>
        <v>0</v>
      </c>
      <c r="R19" s="217">
        <f t="shared" si="4"/>
        <v>0</v>
      </c>
      <c r="S19" s="218">
        <f t="shared" si="5"/>
        <v>0</v>
      </c>
      <c r="W19" s="192"/>
      <c r="X19" s="171">
        <f t="shared" si="6"/>
        <v>0</v>
      </c>
      <c r="Y19" s="171">
        <f t="shared" si="7"/>
        <v>0</v>
      </c>
      <c r="Z19" s="171">
        <f t="shared" si="8"/>
        <v>0</v>
      </c>
      <c r="AA19" s="171">
        <f t="shared" si="9"/>
        <v>0</v>
      </c>
      <c r="AB19" s="171">
        <f t="shared" si="10"/>
        <v>0</v>
      </c>
      <c r="AC19" s="171">
        <f t="shared" si="11"/>
        <v>0</v>
      </c>
      <c r="AD19" s="171">
        <f t="shared" si="12"/>
        <v>0</v>
      </c>
      <c r="AE19" s="171">
        <f t="shared" si="13"/>
        <v>0</v>
      </c>
    </row>
    <row r="20" spans="1:34" ht="14.25" customHeight="1" x14ac:dyDescent="0.15">
      <c r="A20" s="142" t="str">
        <f t="shared" si="0"/>
        <v>Nov2017</v>
      </c>
      <c r="B20" s="209" t="s">
        <v>286</v>
      </c>
      <c r="C20" s="210">
        <f>Électricité!C20</f>
        <v>0</v>
      </c>
      <c r="D20" s="211">
        <f>'Gaz naturel'!C20</f>
        <v>0</v>
      </c>
      <c r="E20" s="211">
        <f>GPL!D20</f>
        <v>0</v>
      </c>
      <c r="F20" s="211">
        <f>Pétrole!D20</f>
        <v>0</v>
      </c>
      <c r="G20" s="212">
        <f t="shared" si="1"/>
        <v>0</v>
      </c>
      <c r="H20" s="213">
        <f>Électricité!F20</f>
        <v>0</v>
      </c>
      <c r="I20" s="214">
        <f>'Gaz naturel'!F20</f>
        <v>0</v>
      </c>
      <c r="J20" s="214">
        <f>GPL!E20</f>
        <v>0</v>
      </c>
      <c r="K20" s="214">
        <f>Pétrole!E20</f>
        <v>0</v>
      </c>
      <c r="L20" s="214">
        <f t="shared" si="2"/>
        <v>0</v>
      </c>
      <c r="M20" s="215">
        <f t="shared" si="3"/>
        <v>0</v>
      </c>
      <c r="N20" s="216">
        <f>Électricité!H20</f>
        <v>0</v>
      </c>
      <c r="O20" s="217">
        <f>'Gaz naturel'!H20</f>
        <v>0</v>
      </c>
      <c r="P20" s="217">
        <f>GPL!H20</f>
        <v>0</v>
      </c>
      <c r="Q20" s="217">
        <f>Pétrole!H20</f>
        <v>0</v>
      </c>
      <c r="R20" s="217">
        <f t="shared" si="4"/>
        <v>0</v>
      </c>
      <c r="S20" s="218">
        <f t="shared" si="5"/>
        <v>0</v>
      </c>
      <c r="W20" s="192"/>
      <c r="X20" s="171">
        <f t="shared" si="6"/>
        <v>0</v>
      </c>
      <c r="Y20" s="171">
        <f t="shared" si="7"/>
        <v>0</v>
      </c>
      <c r="Z20" s="171">
        <f t="shared" si="8"/>
        <v>0</v>
      </c>
      <c r="AA20" s="171">
        <f t="shared" si="9"/>
        <v>0</v>
      </c>
      <c r="AB20" s="171">
        <f t="shared" si="10"/>
        <v>0</v>
      </c>
      <c r="AC20" s="171">
        <f t="shared" si="11"/>
        <v>0</v>
      </c>
      <c r="AD20" s="171">
        <f t="shared" si="12"/>
        <v>0</v>
      </c>
      <c r="AE20" s="171">
        <f t="shared" si="13"/>
        <v>0</v>
      </c>
    </row>
    <row r="21" spans="1:34" ht="14.25" customHeight="1" x14ac:dyDescent="0.15">
      <c r="A21" s="142" t="str">
        <f t="shared" si="0"/>
        <v>Déc.2017</v>
      </c>
      <c r="B21" s="219" t="s">
        <v>287</v>
      </c>
      <c r="C21" s="210">
        <f>Électricité!C21</f>
        <v>0</v>
      </c>
      <c r="D21" s="211">
        <f>'Gaz naturel'!C21</f>
        <v>0</v>
      </c>
      <c r="E21" s="211">
        <f>GPL!D21</f>
        <v>0</v>
      </c>
      <c r="F21" s="211">
        <f>Pétrole!D21</f>
        <v>0</v>
      </c>
      <c r="G21" s="212">
        <f t="shared" si="1"/>
        <v>0</v>
      </c>
      <c r="H21" s="213">
        <f>Électricité!F21</f>
        <v>0</v>
      </c>
      <c r="I21" s="214">
        <f>'Gaz naturel'!F21</f>
        <v>0</v>
      </c>
      <c r="J21" s="214">
        <f>GPL!E21</f>
        <v>0</v>
      </c>
      <c r="K21" s="214">
        <f>Pétrole!E21</f>
        <v>0</v>
      </c>
      <c r="L21" s="214">
        <f t="shared" si="2"/>
        <v>0</v>
      </c>
      <c r="M21" s="215">
        <f t="shared" si="3"/>
        <v>0</v>
      </c>
      <c r="N21" s="216">
        <f>Électricité!H21</f>
        <v>0</v>
      </c>
      <c r="O21" s="217">
        <f>'Gaz naturel'!H21</f>
        <v>0</v>
      </c>
      <c r="P21" s="217">
        <f>GPL!H21</f>
        <v>0</v>
      </c>
      <c r="Q21" s="217">
        <f>Pétrole!H21</f>
        <v>0</v>
      </c>
      <c r="R21" s="217">
        <f t="shared" si="4"/>
        <v>0</v>
      </c>
      <c r="S21" s="218">
        <f t="shared" si="5"/>
        <v>0</v>
      </c>
      <c r="W21" s="192"/>
      <c r="X21" s="171">
        <f t="shared" si="6"/>
        <v>0</v>
      </c>
      <c r="Y21" s="171">
        <f t="shared" si="7"/>
        <v>0</v>
      </c>
      <c r="Z21" s="171">
        <f t="shared" si="8"/>
        <v>0</v>
      </c>
      <c r="AA21" s="171">
        <f t="shared" si="9"/>
        <v>0</v>
      </c>
      <c r="AB21" s="171">
        <f t="shared" si="10"/>
        <v>0</v>
      </c>
      <c r="AC21" s="171">
        <f t="shared" si="11"/>
        <v>0</v>
      </c>
      <c r="AD21" s="171">
        <f t="shared" si="12"/>
        <v>0</v>
      </c>
      <c r="AE21" s="171">
        <f t="shared" si="13"/>
        <v>0</v>
      </c>
    </row>
    <row r="22" spans="1:34" s="220" customFormat="1" ht="14.25" customHeight="1" x14ac:dyDescent="0.15">
      <c r="B22" s="221" t="s">
        <v>214</v>
      </c>
      <c r="C22" s="222">
        <f t="shared" ref="C22:S22" si="14">SUM(C10:C21)</f>
        <v>120</v>
      </c>
      <c r="D22" s="223">
        <f t="shared" si="14"/>
        <v>50</v>
      </c>
      <c r="E22" s="223">
        <f t="shared" si="14"/>
        <v>696</v>
      </c>
      <c r="F22" s="223">
        <f t="shared" si="14"/>
        <v>0</v>
      </c>
      <c r="G22" s="224">
        <f t="shared" si="14"/>
        <v>746</v>
      </c>
      <c r="H22" s="222">
        <f t="shared" si="14"/>
        <v>195</v>
      </c>
      <c r="I22" s="223">
        <f t="shared" si="14"/>
        <v>50</v>
      </c>
      <c r="J22" s="223">
        <f t="shared" si="14"/>
        <v>0</v>
      </c>
      <c r="K22" s="223">
        <f t="shared" si="14"/>
        <v>0</v>
      </c>
      <c r="L22" s="223">
        <f t="shared" si="14"/>
        <v>50</v>
      </c>
      <c r="M22" s="224">
        <f t="shared" si="14"/>
        <v>245</v>
      </c>
      <c r="N22" s="225">
        <f t="shared" si="14"/>
        <v>0</v>
      </c>
      <c r="O22" s="226">
        <f t="shared" si="14"/>
        <v>0</v>
      </c>
      <c r="P22" s="226">
        <f t="shared" si="14"/>
        <v>0</v>
      </c>
      <c r="Q22" s="226">
        <f t="shared" si="14"/>
        <v>0</v>
      </c>
      <c r="R22" s="226">
        <f t="shared" si="14"/>
        <v>0</v>
      </c>
      <c r="S22" s="227">
        <f t="shared" si="14"/>
        <v>0</v>
      </c>
      <c r="T22" s="228"/>
      <c r="U22" s="228"/>
      <c r="V22" s="228"/>
      <c r="W22" s="192"/>
      <c r="X22" s="229"/>
      <c r="Y22" s="229"/>
      <c r="Z22" s="229"/>
      <c r="AA22" s="229"/>
      <c r="AB22" s="230"/>
      <c r="AC22" s="230"/>
      <c r="AD22" s="230"/>
      <c r="AE22" s="230"/>
      <c r="AF22" s="230"/>
      <c r="AG22" s="229"/>
      <c r="AH22" s="229"/>
    </row>
    <row r="23" spans="1:34" x14ac:dyDescent="0.15">
      <c r="B23" s="64"/>
      <c r="C23" s="65"/>
      <c r="D23" s="65"/>
      <c r="E23" s="65"/>
      <c r="F23" s="66"/>
      <c r="W23" s="192"/>
    </row>
    <row r="24" spans="1:34" x14ac:dyDescent="0.15">
      <c r="B24" s="732" t="s">
        <v>289</v>
      </c>
      <c r="C24" s="733"/>
      <c r="D24" s="733"/>
      <c r="E24" s="733"/>
      <c r="F24" s="734"/>
      <c r="W24" s="192"/>
    </row>
    <row r="25" spans="1:34" x14ac:dyDescent="0.15">
      <c r="B25" s="67"/>
      <c r="C25" s="68"/>
      <c r="D25" s="68"/>
      <c r="E25" s="68"/>
      <c r="F25" s="69"/>
      <c r="W25" s="192"/>
    </row>
    <row r="26" spans="1:34" x14ac:dyDescent="0.15">
      <c r="B26" s="735" t="s">
        <v>290</v>
      </c>
      <c r="C26" s="736"/>
      <c r="D26" s="736"/>
      <c r="E26" s="736"/>
      <c r="F26" s="737"/>
      <c r="W26" s="192"/>
    </row>
    <row r="27" spans="1:34" x14ac:dyDescent="0.15">
      <c r="B27" s="67"/>
      <c r="C27" s="68"/>
      <c r="D27" s="68"/>
      <c r="E27" s="68"/>
      <c r="F27" s="69"/>
    </row>
    <row r="28" spans="1:34" x14ac:dyDescent="0.15">
      <c r="B28" s="735" t="s">
        <v>336</v>
      </c>
      <c r="C28" s="736"/>
      <c r="D28" s="736"/>
      <c r="E28" s="736"/>
      <c r="F28" s="737"/>
    </row>
    <row r="29" spans="1:34" x14ac:dyDescent="0.15">
      <c r="B29" s="70"/>
      <c r="C29" s="71"/>
      <c r="D29" s="71"/>
      <c r="E29" s="71"/>
      <c r="F29" s="72"/>
    </row>
  </sheetData>
  <mergeCells count="3">
    <mergeCell ref="B24:F24"/>
    <mergeCell ref="B26:F26"/>
    <mergeCell ref="B28:F28"/>
  </mergeCells>
  <phoneticPr fontId="1" type="noConversion"/>
  <hyperlinks>
    <hyperlink ref="B24" location="'Démarrrage '!R1C1" display="Click here to jump back to start page" xr:uid="{00000000-0004-0000-0600-000000000000}"/>
    <hyperlink ref="B26:F26" location="'(Somme)'!R1C1" display="Click here to jump to diagrams" xr:uid="{00000000-0004-0000-0600-000001000000}"/>
    <hyperlink ref="B28:F28" location="'(Pies)'!R1C1" display="Click here to jump to pie diagrams" xr:uid="{00000000-0004-0000-0600-000002000000}"/>
  </hyperlinks>
  <pageMargins left="0.15748031496062992" right="0.15748031496062992"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6"/>
  <dimension ref="A1:FC38"/>
  <sheetViews>
    <sheetView showGridLines="0" topLeftCell="A7" zoomScaleNormal="100" workbookViewId="0">
      <selection activeCell="J20" sqref="J20"/>
    </sheetView>
  </sheetViews>
  <sheetFormatPr baseColWidth="10" defaultColWidth="9.1640625" defaultRowHeight="11" x14ac:dyDescent="0.15"/>
  <cols>
    <col min="1" max="1" width="3.33203125" style="80" customWidth="1"/>
    <col min="2" max="6" width="15.1640625" style="81" customWidth="1"/>
    <col min="7" max="7" width="16" style="81" customWidth="1"/>
    <col min="8" max="8" width="15.1640625" style="81" customWidth="1"/>
    <col min="9" max="9" width="15.1640625" style="86" customWidth="1"/>
    <col min="10" max="10" width="9.1640625" style="81"/>
    <col min="11" max="11" width="9.83203125" style="81" customWidth="1"/>
    <col min="12" max="13" width="9.1640625" style="81"/>
    <col min="14" max="14" width="10.33203125" style="81" customWidth="1"/>
    <col min="15" max="15" width="9.1640625" style="81"/>
    <col min="16" max="21" width="12.5" style="86" customWidth="1"/>
    <col min="22" max="27" width="13.1640625" style="81" customWidth="1"/>
    <col min="28" max="33" width="12.33203125" style="86" customWidth="1"/>
    <col min="34" max="34" width="3.83203125" style="81" customWidth="1"/>
    <col min="35" max="86" width="9.1640625" style="81"/>
    <col min="87" max="87" width="2.5" style="81" customWidth="1"/>
    <col min="88" max="149" width="9.1640625" style="81"/>
    <col min="150" max="150" width="7.83203125" style="81" customWidth="1"/>
    <col min="151" max="16384" width="9.1640625" style="81"/>
  </cols>
  <sheetData>
    <row r="1" spans="1:45" ht="11.25" customHeight="1" x14ac:dyDescent="0.15">
      <c r="D1" s="82"/>
      <c r="E1" s="83"/>
      <c r="F1" s="83"/>
      <c r="G1" s="83"/>
      <c r="H1" s="83"/>
      <c r="I1" s="84"/>
      <c r="K1" s="85"/>
      <c r="T1" s="84"/>
      <c r="U1" s="84"/>
      <c r="V1" s="82"/>
      <c r="W1" s="82"/>
      <c r="X1" s="87"/>
      <c r="Y1" s="87"/>
      <c r="Z1" s="87"/>
      <c r="AA1" s="87"/>
      <c r="AB1" s="88"/>
      <c r="AC1" s="88"/>
      <c r="AD1" s="88"/>
      <c r="AE1" s="88"/>
      <c r="AF1" s="88"/>
      <c r="AG1" s="88"/>
      <c r="AH1" s="87"/>
      <c r="AI1" s="87"/>
      <c r="AJ1" s="87"/>
      <c r="AK1" s="87"/>
      <c r="AL1" s="87"/>
      <c r="AM1" s="89"/>
      <c r="AN1" s="89"/>
      <c r="AO1" s="89"/>
      <c r="AP1" s="89"/>
      <c r="AQ1" s="89"/>
      <c r="AR1" s="87"/>
      <c r="AS1" s="87"/>
    </row>
    <row r="2" spans="1:45" ht="2.25" customHeight="1" x14ac:dyDescent="0.15">
      <c r="L2" s="90"/>
    </row>
    <row r="3" spans="1:45" ht="15.75" customHeight="1" x14ac:dyDescent="0.15">
      <c r="B3" s="91" t="s">
        <v>183</v>
      </c>
      <c r="C3" s="92">
        <f>B20</f>
        <v>2017</v>
      </c>
      <c r="D3" s="93"/>
      <c r="E3" s="93"/>
      <c r="F3" s="93"/>
      <c r="G3" s="93"/>
      <c r="H3" s="93"/>
      <c r="I3" s="94"/>
      <c r="J3" s="93"/>
      <c r="K3" s="95"/>
      <c r="L3" s="769"/>
      <c r="M3" s="770"/>
      <c r="N3" s="770"/>
      <c r="O3" s="770"/>
      <c r="P3" s="770"/>
      <c r="Q3" s="770"/>
      <c r="R3" s="770"/>
      <c r="S3" s="94"/>
      <c r="T3" s="94"/>
      <c r="U3" s="94"/>
      <c r="V3" s="93"/>
      <c r="W3" s="93"/>
      <c r="X3" s="93"/>
      <c r="Y3" s="93"/>
      <c r="Z3" s="93"/>
      <c r="AA3" s="93"/>
      <c r="AB3" s="94"/>
      <c r="AC3" s="94"/>
      <c r="AD3" s="94"/>
      <c r="AE3" s="94"/>
      <c r="AF3" s="94"/>
      <c r="AG3" s="94"/>
    </row>
    <row r="4" spans="1:45" ht="6" customHeight="1" x14ac:dyDescent="0.15">
      <c r="B4" s="80"/>
      <c r="C4" s="80"/>
      <c r="D4" s="80"/>
      <c r="E4" s="80"/>
      <c r="F4" s="80"/>
      <c r="G4" s="80"/>
      <c r="H4" s="80"/>
      <c r="I4" s="94"/>
      <c r="J4" s="93"/>
      <c r="K4" s="93"/>
      <c r="L4" s="770"/>
      <c r="M4" s="770"/>
      <c r="N4" s="770"/>
      <c r="O4" s="770"/>
      <c r="P4" s="770"/>
      <c r="Q4" s="770"/>
      <c r="R4" s="770"/>
      <c r="S4" s="94"/>
      <c r="T4" s="94"/>
      <c r="U4" s="94"/>
      <c r="V4" s="93"/>
      <c r="W4" s="93"/>
      <c r="X4" s="93"/>
      <c r="Y4" s="93"/>
      <c r="Z4" s="93"/>
      <c r="AA4" s="93"/>
      <c r="AB4" s="94"/>
      <c r="AC4" s="94"/>
      <c r="AD4" s="94"/>
      <c r="AE4" s="94"/>
      <c r="AF4" s="94"/>
      <c r="AG4" s="94"/>
    </row>
    <row r="5" spans="1:45" ht="19.5" customHeight="1" x14ac:dyDescent="0.15">
      <c r="B5" s="97" t="s">
        <v>337</v>
      </c>
      <c r="C5" s="97" t="s">
        <v>338</v>
      </c>
      <c r="D5" s="97"/>
      <c r="E5" s="97"/>
      <c r="F5" s="97"/>
      <c r="G5" s="98" t="s">
        <v>339</v>
      </c>
      <c r="I5" s="94"/>
      <c r="J5" s="93"/>
      <c r="K5" s="93"/>
      <c r="L5" s="770"/>
      <c r="M5" s="770"/>
      <c r="N5" s="770"/>
      <c r="O5" s="770"/>
      <c r="P5" s="770"/>
      <c r="Q5" s="770"/>
      <c r="R5" s="770"/>
      <c r="S5" s="94"/>
      <c r="T5" s="94"/>
      <c r="U5" s="94"/>
      <c r="V5" s="93"/>
      <c r="W5" s="93"/>
      <c r="X5" s="93"/>
      <c r="Y5" s="93"/>
      <c r="Z5" s="93"/>
      <c r="AA5" s="93"/>
      <c r="AB5" s="94"/>
      <c r="AC5" s="94"/>
      <c r="AD5" s="94"/>
      <c r="AE5" s="94"/>
      <c r="AF5" s="94"/>
      <c r="AG5" s="94"/>
    </row>
    <row r="6" spans="1:45" ht="17.25" customHeight="1" x14ac:dyDescent="0.15">
      <c r="B6" s="99" t="s">
        <v>190</v>
      </c>
      <c r="C6" s="761"/>
      <c r="D6" s="761"/>
      <c r="E6" s="761"/>
      <c r="F6" s="761"/>
      <c r="G6" s="37"/>
      <c r="I6" s="94"/>
      <c r="J6" s="93"/>
      <c r="K6" s="93"/>
      <c r="L6" s="770"/>
      <c r="M6" s="770"/>
      <c r="N6" s="770"/>
      <c r="O6" s="770"/>
      <c r="P6" s="770"/>
      <c r="Q6" s="770"/>
      <c r="R6" s="770"/>
      <c r="S6" s="94"/>
      <c r="T6" s="94"/>
      <c r="U6" s="94"/>
      <c r="V6" s="93"/>
      <c r="W6" s="93"/>
      <c r="X6" s="93"/>
      <c r="Y6" s="93"/>
      <c r="Z6" s="93"/>
      <c r="AA6" s="93"/>
      <c r="AB6" s="94"/>
      <c r="AC6" s="94"/>
      <c r="AD6" s="94"/>
      <c r="AE6" s="94"/>
      <c r="AF6" s="94"/>
      <c r="AG6" s="94"/>
    </row>
    <row r="7" spans="1:45" ht="10" customHeight="1" x14ac:dyDescent="0.15">
      <c r="B7" s="100"/>
      <c r="C7" s="100"/>
      <c r="D7" s="100"/>
      <c r="E7" s="100"/>
      <c r="F7" s="100"/>
      <c r="G7" s="100"/>
      <c r="I7" s="94"/>
      <c r="J7" s="93"/>
      <c r="K7" s="101"/>
      <c r="L7" s="770"/>
      <c r="M7" s="770"/>
      <c r="N7" s="770"/>
      <c r="O7" s="770"/>
      <c r="P7" s="770"/>
      <c r="Q7" s="770"/>
      <c r="R7" s="770"/>
      <c r="S7" s="94"/>
      <c r="T7" s="94"/>
      <c r="U7" s="94"/>
      <c r="V7" s="93"/>
      <c r="W7" s="93"/>
      <c r="X7" s="93"/>
      <c r="Y7" s="93"/>
      <c r="Z7" s="93"/>
      <c r="AA7" s="93"/>
      <c r="AB7" s="94"/>
      <c r="AC7" s="94"/>
      <c r="AD7" s="94"/>
      <c r="AE7" s="94"/>
      <c r="AF7" s="94"/>
      <c r="AG7" s="94"/>
    </row>
    <row r="8" spans="1:45" ht="17.25" customHeight="1" x14ac:dyDescent="0.15">
      <c r="B8" s="99" t="s">
        <v>200</v>
      </c>
      <c r="C8" s="761"/>
      <c r="D8" s="761"/>
      <c r="E8" s="761"/>
      <c r="F8" s="761"/>
      <c r="G8" s="37"/>
      <c r="I8" s="94"/>
      <c r="J8" s="93"/>
      <c r="K8" s="101"/>
      <c r="L8" s="770"/>
      <c r="M8" s="770"/>
      <c r="N8" s="770"/>
      <c r="O8" s="770"/>
      <c r="P8" s="770"/>
      <c r="Q8" s="770"/>
      <c r="R8" s="770"/>
      <c r="S8" s="94"/>
      <c r="T8" s="94"/>
      <c r="U8" s="94"/>
      <c r="V8" s="93"/>
      <c r="W8" s="93"/>
      <c r="X8" s="93"/>
      <c r="Y8" s="93"/>
      <c r="Z8" s="93"/>
      <c r="AA8" s="93"/>
      <c r="AB8" s="94"/>
      <c r="AC8" s="94"/>
      <c r="AD8" s="94"/>
      <c r="AE8" s="94"/>
      <c r="AF8" s="94"/>
      <c r="AG8" s="94"/>
    </row>
    <row r="9" spans="1:45" ht="10" customHeight="1" x14ac:dyDescent="0.15">
      <c r="B9" s="100"/>
      <c r="C9" s="100"/>
      <c r="D9" s="100"/>
      <c r="E9" s="100"/>
      <c r="F9" s="100"/>
      <c r="G9" s="100"/>
      <c r="I9" s="94"/>
      <c r="J9" s="93"/>
      <c r="K9" s="101"/>
      <c r="L9" s="770"/>
      <c r="M9" s="770"/>
      <c r="N9" s="770"/>
      <c r="O9" s="770"/>
      <c r="P9" s="770"/>
      <c r="Q9" s="770"/>
      <c r="R9" s="770"/>
      <c r="S9" s="94"/>
      <c r="T9" s="94"/>
      <c r="U9" s="94"/>
      <c r="V9" s="93"/>
      <c r="W9" s="93"/>
      <c r="X9" s="93"/>
      <c r="Y9" s="93"/>
      <c r="Z9" s="93"/>
      <c r="AA9" s="93"/>
      <c r="AB9" s="94"/>
      <c r="AC9" s="94"/>
      <c r="AD9" s="94"/>
      <c r="AE9" s="94"/>
      <c r="AF9" s="94"/>
      <c r="AG9" s="94"/>
    </row>
    <row r="10" spans="1:45" ht="17.25" customHeight="1" x14ac:dyDescent="0.15">
      <c r="B10" s="99" t="s">
        <v>205</v>
      </c>
      <c r="C10" s="761"/>
      <c r="D10" s="761"/>
      <c r="E10" s="761"/>
      <c r="F10" s="761"/>
      <c r="G10" s="37"/>
      <c r="I10" s="94"/>
      <c r="J10" s="93"/>
      <c r="K10" s="93"/>
      <c r="L10" s="770"/>
      <c r="M10" s="770"/>
      <c r="N10" s="770"/>
      <c r="O10" s="770"/>
      <c r="P10" s="770"/>
      <c r="Q10" s="770"/>
      <c r="R10" s="770"/>
      <c r="S10" s="94"/>
      <c r="T10" s="94"/>
      <c r="U10" s="94"/>
      <c r="V10" s="93"/>
      <c r="W10" s="93"/>
      <c r="X10" s="93"/>
      <c r="Y10" s="93"/>
      <c r="Z10" s="93"/>
      <c r="AA10" s="93"/>
      <c r="AB10" s="94"/>
      <c r="AC10" s="94"/>
      <c r="AD10" s="94"/>
      <c r="AE10" s="94"/>
      <c r="AF10" s="94"/>
      <c r="AG10" s="94"/>
    </row>
    <row r="11" spans="1:45" ht="10" customHeight="1" x14ac:dyDescent="0.15">
      <c r="B11" s="100"/>
      <c r="C11" s="100"/>
      <c r="D11" s="100"/>
      <c r="E11" s="100"/>
      <c r="F11" s="100"/>
      <c r="G11" s="100"/>
      <c r="I11" s="94"/>
      <c r="J11" s="93"/>
      <c r="K11" s="93"/>
      <c r="L11" s="770"/>
      <c r="M11" s="770"/>
      <c r="N11" s="770"/>
      <c r="O11" s="770"/>
      <c r="P11" s="770"/>
      <c r="Q11" s="770"/>
      <c r="R11" s="770"/>
      <c r="S11" s="94"/>
      <c r="T11" s="94"/>
      <c r="U11" s="94"/>
      <c r="V11" s="93"/>
      <c r="W11" s="93"/>
      <c r="X11" s="93"/>
      <c r="Y11" s="93"/>
      <c r="Z11" s="93"/>
      <c r="AA11" s="93"/>
      <c r="AB11" s="94"/>
      <c r="AC11" s="94"/>
      <c r="AD11" s="94"/>
      <c r="AE11" s="94"/>
      <c r="AF11" s="94"/>
      <c r="AG11" s="94"/>
    </row>
    <row r="12" spans="1:45" ht="17.25" customHeight="1" x14ac:dyDescent="0.15">
      <c r="B12" s="99" t="s">
        <v>208</v>
      </c>
      <c r="C12" s="761"/>
      <c r="D12" s="761"/>
      <c r="E12" s="761"/>
      <c r="F12" s="761"/>
      <c r="G12" s="37"/>
      <c r="I12" s="94"/>
      <c r="J12" s="93"/>
      <c r="K12" s="93"/>
      <c r="L12" s="770"/>
      <c r="M12" s="770"/>
      <c r="N12" s="770"/>
      <c r="O12" s="770"/>
      <c r="P12" s="770"/>
      <c r="Q12" s="770"/>
      <c r="R12" s="770"/>
      <c r="S12" s="94"/>
      <c r="T12" s="94"/>
      <c r="U12" s="94"/>
      <c r="V12" s="93"/>
      <c r="W12" s="93"/>
      <c r="X12" s="93"/>
      <c r="Y12" s="93"/>
      <c r="Z12" s="93"/>
      <c r="AA12" s="93"/>
      <c r="AB12" s="94"/>
      <c r="AC12" s="94"/>
      <c r="AD12" s="94"/>
      <c r="AE12" s="94"/>
      <c r="AF12" s="94"/>
      <c r="AG12" s="94"/>
    </row>
    <row r="13" spans="1:45" ht="10" customHeight="1" x14ac:dyDescent="0.15">
      <c r="B13" s="100"/>
      <c r="C13" s="100"/>
      <c r="D13" s="100"/>
      <c r="E13" s="100"/>
      <c r="F13" s="100"/>
      <c r="G13" s="100"/>
      <c r="I13" s="94"/>
      <c r="J13" s="93"/>
      <c r="K13" s="93"/>
      <c r="L13" s="770"/>
      <c r="M13" s="770"/>
      <c r="N13" s="770"/>
      <c r="O13" s="770"/>
      <c r="P13" s="770"/>
      <c r="Q13" s="770"/>
      <c r="R13" s="770"/>
      <c r="S13" s="94"/>
      <c r="T13" s="94"/>
      <c r="U13" s="94"/>
      <c r="V13" s="93"/>
      <c r="W13" s="93"/>
      <c r="X13" s="93"/>
      <c r="Y13" s="93"/>
      <c r="Z13" s="93"/>
      <c r="AA13" s="93"/>
      <c r="AB13" s="94"/>
      <c r="AC13" s="94"/>
      <c r="AD13" s="94"/>
      <c r="AE13" s="94"/>
      <c r="AF13" s="94"/>
      <c r="AG13" s="94"/>
    </row>
    <row r="14" spans="1:45" ht="17.25" customHeight="1" x14ac:dyDescent="0.15">
      <c r="B14" s="99" t="s">
        <v>340</v>
      </c>
      <c r="C14" s="761"/>
      <c r="D14" s="761"/>
      <c r="E14" s="761"/>
      <c r="F14" s="761"/>
      <c r="G14" s="37"/>
      <c r="I14" s="94"/>
      <c r="J14" s="93"/>
      <c r="K14" s="93"/>
      <c r="L14" s="770"/>
      <c r="M14" s="770"/>
      <c r="N14" s="770"/>
      <c r="O14" s="770"/>
      <c r="P14" s="770"/>
      <c r="Q14" s="770"/>
      <c r="R14" s="770"/>
      <c r="S14" s="94"/>
      <c r="T14" s="94"/>
      <c r="U14" s="94"/>
      <c r="V14" s="93"/>
      <c r="W14" s="93"/>
      <c r="X14" s="93"/>
      <c r="Y14" s="93"/>
      <c r="Z14" s="93"/>
      <c r="AA14" s="93"/>
      <c r="AB14" s="94"/>
      <c r="AC14" s="94"/>
      <c r="AD14" s="94"/>
      <c r="AE14" s="94"/>
      <c r="AF14" s="94"/>
      <c r="AG14" s="94"/>
    </row>
    <row r="15" spans="1:45" ht="10" customHeight="1" x14ac:dyDescent="0.15">
      <c r="A15" s="93"/>
      <c r="B15" s="102"/>
      <c r="C15" s="102"/>
      <c r="D15" s="102"/>
      <c r="E15" s="102"/>
      <c r="F15" s="102"/>
      <c r="G15" s="102"/>
      <c r="I15" s="94"/>
      <c r="J15" s="93"/>
      <c r="K15" s="93"/>
      <c r="L15" s="770"/>
      <c r="M15" s="770"/>
      <c r="N15" s="770"/>
      <c r="O15" s="770"/>
      <c r="P15" s="770"/>
      <c r="Q15" s="770"/>
      <c r="R15" s="770"/>
      <c r="S15" s="94"/>
      <c r="T15" s="94"/>
      <c r="U15" s="94"/>
      <c r="V15" s="93"/>
      <c r="W15" s="93"/>
      <c r="X15" s="93"/>
      <c r="Y15" s="93"/>
      <c r="Z15" s="93"/>
      <c r="AA15" s="93"/>
      <c r="AB15" s="94"/>
      <c r="AC15" s="94"/>
      <c r="AD15" s="94"/>
      <c r="AE15" s="94"/>
      <c r="AF15" s="94"/>
      <c r="AG15" s="94"/>
    </row>
    <row r="16" spans="1:45" ht="17.25" customHeight="1" x14ac:dyDescent="0.15">
      <c r="B16" s="99" t="s">
        <v>341</v>
      </c>
      <c r="C16" s="761"/>
      <c r="D16" s="761"/>
      <c r="E16" s="761"/>
      <c r="F16" s="761"/>
      <c r="G16" s="37"/>
      <c r="I16" s="94"/>
      <c r="J16" s="93"/>
      <c r="K16" s="93"/>
      <c r="L16" s="770"/>
      <c r="M16" s="770"/>
      <c r="N16" s="770"/>
      <c r="O16" s="770"/>
      <c r="P16" s="770"/>
      <c r="Q16" s="770"/>
      <c r="R16" s="770"/>
      <c r="S16" s="94"/>
      <c r="T16" s="94"/>
      <c r="U16" s="94"/>
      <c r="V16" s="93"/>
      <c r="W16" s="93"/>
      <c r="X16" s="93"/>
      <c r="Y16" s="93"/>
      <c r="Z16" s="93"/>
      <c r="AA16" s="93"/>
      <c r="AB16" s="94"/>
      <c r="AC16" s="94"/>
      <c r="AD16" s="94"/>
      <c r="AE16" s="94"/>
      <c r="AF16" s="94"/>
      <c r="AG16" s="94"/>
    </row>
    <row r="17" spans="1:33" x14ac:dyDescent="0.15">
      <c r="B17" s="100"/>
      <c r="C17" s="100"/>
      <c r="D17" s="100"/>
      <c r="E17" s="100"/>
      <c r="F17" s="100"/>
      <c r="G17" s="100"/>
      <c r="H17" s="100"/>
      <c r="I17" s="94"/>
      <c r="J17" s="93"/>
      <c r="K17" s="93"/>
      <c r="L17" s="770"/>
      <c r="M17" s="770"/>
      <c r="N17" s="770"/>
      <c r="O17" s="770"/>
      <c r="P17" s="770"/>
      <c r="Q17" s="770"/>
      <c r="R17" s="770"/>
      <c r="S17" s="94"/>
      <c r="T17" s="94"/>
      <c r="U17" s="94"/>
      <c r="V17" s="93"/>
      <c r="W17" s="93"/>
      <c r="X17" s="93"/>
      <c r="Y17" s="93"/>
      <c r="Z17" s="93"/>
      <c r="AA17" s="93"/>
      <c r="AB17" s="94"/>
      <c r="AC17" s="94"/>
      <c r="AD17" s="94"/>
      <c r="AE17" s="94"/>
      <c r="AF17" s="94"/>
      <c r="AG17" s="94"/>
    </row>
    <row r="18" spans="1:33" ht="14.25" customHeight="1" x14ac:dyDescent="0.15"/>
    <row r="19" spans="1:33" s="110" customFormat="1" ht="21" customHeight="1" thickBot="1" x14ac:dyDescent="0.2">
      <c r="A19" s="103"/>
      <c r="B19" s="104" t="s">
        <v>342</v>
      </c>
      <c r="C19" s="105"/>
      <c r="D19" s="105"/>
      <c r="E19" s="105"/>
      <c r="F19" s="105"/>
      <c r="G19" s="105"/>
      <c r="H19" s="105"/>
      <c r="I19" s="106"/>
      <c r="J19" s="104" t="s">
        <v>40</v>
      </c>
      <c r="K19" s="105"/>
      <c r="L19" s="105"/>
      <c r="M19" s="105"/>
      <c r="N19" s="105"/>
      <c r="O19" s="107"/>
      <c r="P19" s="108" t="s">
        <v>343</v>
      </c>
      <c r="Q19" s="106"/>
      <c r="R19" s="106"/>
      <c r="S19" s="106"/>
      <c r="T19" s="106"/>
      <c r="U19" s="109"/>
      <c r="V19" s="104" t="s">
        <v>344</v>
      </c>
      <c r="W19" s="105"/>
      <c r="X19" s="105"/>
      <c r="Y19" s="105"/>
      <c r="Z19" s="105"/>
      <c r="AA19" s="107"/>
      <c r="AB19" s="108" t="s">
        <v>345</v>
      </c>
      <c r="AC19" s="106"/>
      <c r="AD19" s="106"/>
      <c r="AE19" s="106"/>
      <c r="AF19" s="106"/>
      <c r="AG19" s="109"/>
    </row>
    <row r="20" spans="1:33" ht="14.25" customHeight="1" x14ac:dyDescent="0.15">
      <c r="B20" s="767">
        <f>'Démarrrage '!O5</f>
        <v>2017</v>
      </c>
      <c r="C20" s="111" t="s">
        <v>19</v>
      </c>
      <c r="D20" s="112" t="s">
        <v>21</v>
      </c>
      <c r="E20" s="112" t="s">
        <v>23</v>
      </c>
      <c r="F20" s="112" t="s">
        <v>211</v>
      </c>
      <c r="G20" s="113" t="s">
        <v>346</v>
      </c>
      <c r="H20" s="113" t="s">
        <v>347</v>
      </c>
      <c r="I20" s="114" t="s">
        <v>348</v>
      </c>
      <c r="J20" s="716" t="s">
        <v>19</v>
      </c>
      <c r="K20" s="112" t="s">
        <v>21</v>
      </c>
      <c r="L20" s="112" t="s">
        <v>23</v>
      </c>
      <c r="M20" s="112" t="s">
        <v>211</v>
      </c>
      <c r="N20" s="113" t="s">
        <v>346</v>
      </c>
      <c r="O20" s="115" t="s">
        <v>347</v>
      </c>
      <c r="P20" s="116" t="s">
        <v>19</v>
      </c>
      <c r="Q20" s="117" t="s">
        <v>21</v>
      </c>
      <c r="R20" s="117" t="s">
        <v>23</v>
      </c>
      <c r="S20" s="117" t="s">
        <v>211</v>
      </c>
      <c r="T20" s="118" t="s">
        <v>346</v>
      </c>
      <c r="U20" s="118" t="s">
        <v>347</v>
      </c>
      <c r="V20" s="119" t="s">
        <v>19</v>
      </c>
      <c r="W20" s="112" t="s">
        <v>21</v>
      </c>
      <c r="X20" s="112" t="s">
        <v>23</v>
      </c>
      <c r="Y20" s="112" t="s">
        <v>211</v>
      </c>
      <c r="Z20" s="113" t="s">
        <v>346</v>
      </c>
      <c r="AA20" s="115" t="s">
        <v>347</v>
      </c>
      <c r="AB20" s="116" t="s">
        <v>19</v>
      </c>
      <c r="AC20" s="117" t="s">
        <v>21</v>
      </c>
      <c r="AD20" s="117" t="s">
        <v>23</v>
      </c>
      <c r="AE20" s="117" t="s">
        <v>211</v>
      </c>
      <c r="AF20" s="118" t="s">
        <v>346</v>
      </c>
      <c r="AG20" s="120" t="s">
        <v>347</v>
      </c>
    </row>
    <row r="21" spans="1:33" ht="14.25" customHeight="1" x14ac:dyDescent="0.15">
      <c r="B21" s="768"/>
      <c r="C21" s="111" t="str">
        <f>IF(G6="","","["&amp;G6&amp;"]")</f>
        <v/>
      </c>
      <c r="D21" s="112" t="str">
        <f>IF(G8="","","["&amp;G8&amp;"]")</f>
        <v/>
      </c>
      <c r="E21" s="112" t="str">
        <f>IF(G10="","","["&amp;G10&amp;"]")</f>
        <v/>
      </c>
      <c r="F21" s="112" t="str">
        <f>IF(G12="","","["&amp;G12&amp;"]")</f>
        <v/>
      </c>
      <c r="G21" s="113" t="str">
        <f>IF(G14="","","["&amp;G14&amp;"]")</f>
        <v/>
      </c>
      <c r="H21" s="113" t="str">
        <f>IF(G16="","","["&amp;G16&amp;"]")</f>
        <v/>
      </c>
      <c r="I21" s="121" t="str">
        <f>U21</f>
        <v>[kWh/]</v>
      </c>
      <c r="J21" s="111" t="s">
        <v>268</v>
      </c>
      <c r="K21" s="112" t="s">
        <v>268</v>
      </c>
      <c r="L21" s="112" t="s">
        <v>268</v>
      </c>
      <c r="M21" s="112" t="s">
        <v>268</v>
      </c>
      <c r="N21" s="112" t="s">
        <v>268</v>
      </c>
      <c r="O21" s="115" t="s">
        <v>268</v>
      </c>
      <c r="P21" s="116" t="str">
        <f>"[kWh/"&amp;G6&amp;"]"</f>
        <v>[kWh/]</v>
      </c>
      <c r="Q21" s="117" t="str">
        <f>"[kWh/"&amp;G8&amp;"]"</f>
        <v>[kWh/]</v>
      </c>
      <c r="R21" s="117" t="str">
        <f>"[kWh/"&amp;G10&amp;"]"</f>
        <v>[kWh/]</v>
      </c>
      <c r="S21" s="117" t="str">
        <f>"[kWh/"&amp;G12&amp;"]"</f>
        <v>[kWh/]</v>
      </c>
      <c r="T21" s="118" t="str">
        <f>"[kWh/"&amp;G14&amp;"]"</f>
        <v>[kWh/]</v>
      </c>
      <c r="U21" s="118" t="str">
        <f>"[kWh/"&amp;G16&amp;"]"</f>
        <v>[kWh/]</v>
      </c>
      <c r="V21" s="119" t="e">
        <f>"["&amp;[7]Start!$O$7&amp;"]"</f>
        <v>#REF!</v>
      </c>
      <c r="W21" s="112" t="e">
        <f>"["&amp;[7]Start!$O$7&amp;"]"</f>
        <v>#REF!</v>
      </c>
      <c r="X21" s="112" t="e">
        <f>"["&amp;[7]Start!$O$7&amp;"]"</f>
        <v>#REF!</v>
      </c>
      <c r="Y21" s="112" t="e">
        <f>"["&amp;[7]Start!$O$7&amp;"]"</f>
        <v>#REF!</v>
      </c>
      <c r="Z21" s="113" t="e">
        <f>"["&amp;[7]Start!$O$7&amp;"]"</f>
        <v>#REF!</v>
      </c>
      <c r="AA21" s="115" t="e">
        <f>"["&amp;[7]Start!$O$7&amp;"]"</f>
        <v>#REF!</v>
      </c>
      <c r="AB21" s="116" t="e">
        <f>"["&amp;[7]Start!$O$7&amp;"/"&amp;G6&amp;"]"</f>
        <v>#REF!</v>
      </c>
      <c r="AC21" s="117" t="e">
        <f>"["&amp;[7]Start!$O$7&amp;"/"&amp;G8&amp;"]"</f>
        <v>#REF!</v>
      </c>
      <c r="AD21" s="117" t="e">
        <f>"["&amp;[7]Start!$O$7&amp;"/"&amp;[5]KPI!G10&amp;"]"</f>
        <v>#REF!</v>
      </c>
      <c r="AE21" s="117" t="e">
        <f>"["&amp;[7]Start!$O$7&amp;"/"&amp;G12&amp;"]"</f>
        <v>#REF!</v>
      </c>
      <c r="AF21" s="118" t="e">
        <f>"["&amp;[7]Start!$O$7&amp;"/"&amp;G14&amp;"]"</f>
        <v>#REF!</v>
      </c>
      <c r="AG21" s="120" t="e">
        <f>"["&amp;[7]Start!$O$7&amp;"/"&amp;G16&amp;"]"</f>
        <v>#REF!</v>
      </c>
    </row>
    <row r="22" spans="1:33" ht="14.25" customHeight="1" x14ac:dyDescent="0.15">
      <c r="A22" s="80" t="str">
        <f>B22&amp;C3</f>
        <v>Janv.2017</v>
      </c>
      <c r="B22" s="122" t="s">
        <v>274</v>
      </c>
      <c r="C22" s="33"/>
      <c r="D22" s="33"/>
      <c r="E22" s="33"/>
      <c r="F22" s="33"/>
      <c r="G22" s="33"/>
      <c r="H22" s="34"/>
      <c r="I22" s="78"/>
      <c r="J22" s="123">
        <f>Total!C10</f>
        <v>120</v>
      </c>
      <c r="K22" s="124">
        <f>Total!D10</f>
        <v>50</v>
      </c>
      <c r="L22" s="124">
        <f>Total!E10</f>
        <v>696</v>
      </c>
      <c r="M22" s="124">
        <f>Total!F10</f>
        <v>0</v>
      </c>
      <c r="N22" s="125">
        <f>SUM(K22:M22)</f>
        <v>746</v>
      </c>
      <c r="O22" s="126">
        <f>SUM(J22:M22)</f>
        <v>866</v>
      </c>
      <c r="P22" s="127" t="str">
        <f t="shared" ref="P22:U22" si="0">IF(ISERROR(J22/C22),"",J22/C22)</f>
        <v/>
      </c>
      <c r="Q22" s="128" t="str">
        <f t="shared" si="0"/>
        <v/>
      </c>
      <c r="R22" s="128" t="str">
        <f t="shared" si="0"/>
        <v/>
      </c>
      <c r="S22" s="128" t="str">
        <f t="shared" si="0"/>
        <v/>
      </c>
      <c r="T22" s="129" t="str">
        <f t="shared" si="0"/>
        <v/>
      </c>
      <c r="U22" s="129" t="str">
        <f t="shared" si="0"/>
        <v/>
      </c>
      <c r="V22" s="130">
        <f>Total!H10</f>
        <v>195</v>
      </c>
      <c r="W22" s="124">
        <f>Total!I10</f>
        <v>50</v>
      </c>
      <c r="X22" s="124">
        <f>Total!J10</f>
        <v>0</v>
      </c>
      <c r="Y22" s="124">
        <f>Total!K10</f>
        <v>0</v>
      </c>
      <c r="Z22" s="125">
        <f>SUM(W22:Y22)</f>
        <v>50</v>
      </c>
      <c r="AA22" s="126">
        <f>SUM(V22:Y22)</f>
        <v>245</v>
      </c>
      <c r="AB22" s="127" t="str">
        <f t="shared" ref="AB22:AB33" si="1">IF(ISERROR(V22/C22),"",V22/C22)</f>
        <v/>
      </c>
      <c r="AC22" s="128" t="str">
        <f t="shared" ref="AC22:AC33" si="2">IF(ISERROR(W22/D22),"",W22/D22)</f>
        <v/>
      </c>
      <c r="AD22" s="128" t="str">
        <f t="shared" ref="AD22:AD33" si="3">IF(ISERROR(X22/E22),"",X22/E22)</f>
        <v/>
      </c>
      <c r="AE22" s="128" t="str">
        <f t="shared" ref="AE22:AE33" si="4">IF(ISERROR(Y22/F22),"",Y22/F22)</f>
        <v/>
      </c>
      <c r="AF22" s="129" t="str">
        <f t="shared" ref="AF22:AF33" si="5">IF(ISERROR(Z22/G22),"",Z22/G22)</f>
        <v/>
      </c>
      <c r="AG22" s="131" t="str">
        <f t="shared" ref="AG22:AG33" si="6">IF(ISERROR(AA22/H22),"",AA22/H22)</f>
        <v/>
      </c>
    </row>
    <row r="23" spans="1:33" ht="14.25" customHeight="1" x14ac:dyDescent="0.15">
      <c r="A23" s="80" t="str">
        <f>B23&amp;C3</f>
        <v>Fév.2017</v>
      </c>
      <c r="B23" s="119" t="s">
        <v>276</v>
      </c>
      <c r="C23" s="33"/>
      <c r="D23" s="33"/>
      <c r="E23" s="33"/>
      <c r="F23" s="33"/>
      <c r="G23" s="33"/>
      <c r="H23" s="34"/>
      <c r="I23" s="78"/>
      <c r="J23" s="123">
        <f>Total!C11</f>
        <v>0</v>
      </c>
      <c r="K23" s="124">
        <f>Total!D11</f>
        <v>0</v>
      </c>
      <c r="L23" s="124">
        <f>Total!E11</f>
        <v>0</v>
      </c>
      <c r="M23" s="124">
        <f>Total!F11</f>
        <v>0</v>
      </c>
      <c r="N23" s="125">
        <f t="shared" ref="N23:N33" si="7">SUM(K23:M23)</f>
        <v>0</v>
      </c>
      <c r="O23" s="126">
        <f t="shared" ref="O23:O33" si="8">SUM(J23:M23)</f>
        <v>0</v>
      </c>
      <c r="P23" s="127" t="str">
        <f t="shared" ref="P23:P33" si="9">IF(ISERROR(J23/C23),"",J23/C23)</f>
        <v/>
      </c>
      <c r="Q23" s="128" t="str">
        <f t="shared" ref="Q23:Q33" si="10">IF(ISERROR(K23/D23),"",K23/D23)</f>
        <v/>
      </c>
      <c r="R23" s="128" t="str">
        <f t="shared" ref="R23:R33" si="11">IF(ISERROR(L23/E23),"",L23/E23)</f>
        <v/>
      </c>
      <c r="S23" s="128" t="str">
        <f t="shared" ref="S23:S33" si="12">IF(ISERROR(M23/F23),"",M23/F23)</f>
        <v/>
      </c>
      <c r="T23" s="129" t="str">
        <f>IF(ISERROR(N23/G23),"",N23/G23)</f>
        <v/>
      </c>
      <c r="U23" s="129" t="str">
        <f>IF(ISERROR(O23/H23),"",O23/H23)</f>
        <v/>
      </c>
      <c r="V23" s="130">
        <f>Total!H11</f>
        <v>0</v>
      </c>
      <c r="W23" s="124">
        <f>Total!I11</f>
        <v>0</v>
      </c>
      <c r="X23" s="124">
        <f>Total!J11</f>
        <v>0</v>
      </c>
      <c r="Y23" s="124">
        <f>Total!K11</f>
        <v>0</v>
      </c>
      <c r="Z23" s="125">
        <f t="shared" ref="Z23:Z33" si="13">SUM(W23:Y23)</f>
        <v>0</v>
      </c>
      <c r="AA23" s="126">
        <f t="shared" ref="AA23:AA33" si="14">SUM(V23:Y23)</f>
        <v>0</v>
      </c>
      <c r="AB23" s="127" t="str">
        <f t="shared" si="1"/>
        <v/>
      </c>
      <c r="AC23" s="128" t="str">
        <f t="shared" si="2"/>
        <v/>
      </c>
      <c r="AD23" s="128" t="str">
        <f t="shared" si="3"/>
        <v/>
      </c>
      <c r="AE23" s="128" t="str">
        <f t="shared" si="4"/>
        <v/>
      </c>
      <c r="AF23" s="129" t="str">
        <f t="shared" si="5"/>
        <v/>
      </c>
      <c r="AG23" s="131" t="str">
        <f t="shared" si="6"/>
        <v/>
      </c>
    </row>
    <row r="24" spans="1:33" ht="14.25" customHeight="1" x14ac:dyDescent="0.15">
      <c r="A24" s="80" t="str">
        <f>B24&amp;C3</f>
        <v>Mar.2017</v>
      </c>
      <c r="B24" s="119" t="s">
        <v>278</v>
      </c>
      <c r="C24" s="33"/>
      <c r="D24" s="33"/>
      <c r="E24" s="33"/>
      <c r="F24" s="33"/>
      <c r="G24" s="33"/>
      <c r="H24" s="34"/>
      <c r="I24" s="78"/>
      <c r="J24" s="123">
        <f>Total!C12</f>
        <v>0</v>
      </c>
      <c r="K24" s="124">
        <f>Total!D12</f>
        <v>0</v>
      </c>
      <c r="L24" s="124">
        <f>Total!E12</f>
        <v>0</v>
      </c>
      <c r="M24" s="124">
        <f>Total!F12</f>
        <v>0</v>
      </c>
      <c r="N24" s="125">
        <f t="shared" si="7"/>
        <v>0</v>
      </c>
      <c r="O24" s="126">
        <f t="shared" si="8"/>
        <v>0</v>
      </c>
      <c r="P24" s="127" t="str">
        <f t="shared" si="9"/>
        <v/>
      </c>
      <c r="Q24" s="128" t="str">
        <f t="shared" si="10"/>
        <v/>
      </c>
      <c r="R24" s="128" t="str">
        <f t="shared" si="11"/>
        <v/>
      </c>
      <c r="S24" s="128" t="str">
        <f t="shared" si="12"/>
        <v/>
      </c>
      <c r="T24" s="129" t="str">
        <f t="shared" ref="T24:T33" si="15">IF(ISERROR(N24/G24),"",N24/G24)</f>
        <v/>
      </c>
      <c r="U24" s="129" t="str">
        <f t="shared" ref="U24:U33" si="16">IF(ISERROR(O24/H24),"",O24/H24)</f>
        <v/>
      </c>
      <c r="V24" s="130">
        <f>Total!H12</f>
        <v>0</v>
      </c>
      <c r="W24" s="124">
        <f>Total!I12</f>
        <v>0</v>
      </c>
      <c r="X24" s="124">
        <f>Total!J12</f>
        <v>0</v>
      </c>
      <c r="Y24" s="124">
        <f>Total!K12</f>
        <v>0</v>
      </c>
      <c r="Z24" s="125">
        <f t="shared" si="13"/>
        <v>0</v>
      </c>
      <c r="AA24" s="126">
        <f t="shared" si="14"/>
        <v>0</v>
      </c>
      <c r="AB24" s="127" t="str">
        <f t="shared" si="1"/>
        <v/>
      </c>
      <c r="AC24" s="128" t="str">
        <f t="shared" si="2"/>
        <v/>
      </c>
      <c r="AD24" s="128" t="str">
        <f t="shared" si="3"/>
        <v/>
      </c>
      <c r="AE24" s="128" t="str">
        <f t="shared" si="4"/>
        <v/>
      </c>
      <c r="AF24" s="129" t="str">
        <f t="shared" si="5"/>
        <v/>
      </c>
      <c r="AG24" s="131" t="str">
        <f t="shared" si="6"/>
        <v/>
      </c>
    </row>
    <row r="25" spans="1:33" ht="14.25" customHeight="1" x14ac:dyDescent="0.15">
      <c r="A25" s="80" t="str">
        <f>B25&amp;C3</f>
        <v>Avr.2017</v>
      </c>
      <c r="B25" s="119" t="s">
        <v>279</v>
      </c>
      <c r="C25" s="33"/>
      <c r="D25" s="33"/>
      <c r="E25" s="33"/>
      <c r="F25" s="33"/>
      <c r="G25" s="33"/>
      <c r="H25" s="34"/>
      <c r="I25" s="78"/>
      <c r="J25" s="123">
        <f>Total!C13</f>
        <v>0</v>
      </c>
      <c r="K25" s="124">
        <f>Total!D13</f>
        <v>0</v>
      </c>
      <c r="L25" s="124">
        <f>Total!E13</f>
        <v>0</v>
      </c>
      <c r="M25" s="124">
        <f>Total!F13</f>
        <v>0</v>
      </c>
      <c r="N25" s="125">
        <f t="shared" si="7"/>
        <v>0</v>
      </c>
      <c r="O25" s="126">
        <f t="shared" si="8"/>
        <v>0</v>
      </c>
      <c r="P25" s="127" t="str">
        <f t="shared" si="9"/>
        <v/>
      </c>
      <c r="Q25" s="128" t="str">
        <f t="shared" si="10"/>
        <v/>
      </c>
      <c r="R25" s="128" t="str">
        <f t="shared" si="11"/>
        <v/>
      </c>
      <c r="S25" s="128" t="str">
        <f t="shared" si="12"/>
        <v/>
      </c>
      <c r="T25" s="129" t="str">
        <f t="shared" si="15"/>
        <v/>
      </c>
      <c r="U25" s="129" t="str">
        <f t="shared" si="16"/>
        <v/>
      </c>
      <c r="V25" s="130">
        <f>Total!H13</f>
        <v>0</v>
      </c>
      <c r="W25" s="124">
        <f>Total!I13</f>
        <v>0</v>
      </c>
      <c r="X25" s="124">
        <f>Total!J13</f>
        <v>0</v>
      </c>
      <c r="Y25" s="124">
        <f>Total!K13</f>
        <v>0</v>
      </c>
      <c r="Z25" s="125">
        <f t="shared" si="13"/>
        <v>0</v>
      </c>
      <c r="AA25" s="126">
        <f t="shared" si="14"/>
        <v>0</v>
      </c>
      <c r="AB25" s="127" t="str">
        <f t="shared" si="1"/>
        <v/>
      </c>
      <c r="AC25" s="128" t="str">
        <f t="shared" si="2"/>
        <v/>
      </c>
      <c r="AD25" s="128" t="str">
        <f t="shared" si="3"/>
        <v/>
      </c>
      <c r="AE25" s="128" t="str">
        <f t="shared" si="4"/>
        <v/>
      </c>
      <c r="AF25" s="129" t="str">
        <f t="shared" si="5"/>
        <v/>
      </c>
      <c r="AG25" s="131" t="str">
        <f t="shared" si="6"/>
        <v/>
      </c>
    </row>
    <row r="26" spans="1:33" ht="14.25" customHeight="1" x14ac:dyDescent="0.15">
      <c r="A26" s="80" t="str">
        <f>B26&amp;C3</f>
        <v>Mai2017</v>
      </c>
      <c r="B26" s="119" t="s">
        <v>280</v>
      </c>
      <c r="C26" s="33"/>
      <c r="D26" s="33"/>
      <c r="E26" s="33"/>
      <c r="F26" s="33"/>
      <c r="G26" s="33"/>
      <c r="H26" s="34"/>
      <c r="I26" s="78"/>
      <c r="J26" s="123">
        <f>Total!C14</f>
        <v>0</v>
      </c>
      <c r="K26" s="124">
        <f>Total!D14</f>
        <v>0</v>
      </c>
      <c r="L26" s="124">
        <f>Total!E14</f>
        <v>0</v>
      </c>
      <c r="M26" s="124">
        <f>Total!F14</f>
        <v>0</v>
      </c>
      <c r="N26" s="125">
        <f t="shared" si="7"/>
        <v>0</v>
      </c>
      <c r="O26" s="126">
        <f t="shared" si="8"/>
        <v>0</v>
      </c>
      <c r="P26" s="127" t="str">
        <f t="shared" si="9"/>
        <v/>
      </c>
      <c r="Q26" s="128" t="str">
        <f t="shared" si="10"/>
        <v/>
      </c>
      <c r="R26" s="128" t="str">
        <f t="shared" si="11"/>
        <v/>
      </c>
      <c r="S26" s="128" t="str">
        <f t="shared" si="12"/>
        <v/>
      </c>
      <c r="T26" s="129" t="str">
        <f t="shared" si="15"/>
        <v/>
      </c>
      <c r="U26" s="129" t="str">
        <f t="shared" si="16"/>
        <v/>
      </c>
      <c r="V26" s="130">
        <f>Total!H14</f>
        <v>0</v>
      </c>
      <c r="W26" s="124">
        <f>Total!I14</f>
        <v>0</v>
      </c>
      <c r="X26" s="124">
        <f>Total!J14</f>
        <v>0</v>
      </c>
      <c r="Y26" s="124">
        <f>Total!K14</f>
        <v>0</v>
      </c>
      <c r="Z26" s="125">
        <f t="shared" si="13"/>
        <v>0</v>
      </c>
      <c r="AA26" s="126">
        <f t="shared" si="14"/>
        <v>0</v>
      </c>
      <c r="AB26" s="127" t="str">
        <f t="shared" si="1"/>
        <v/>
      </c>
      <c r="AC26" s="128" t="str">
        <f t="shared" si="2"/>
        <v/>
      </c>
      <c r="AD26" s="128" t="str">
        <f t="shared" si="3"/>
        <v/>
      </c>
      <c r="AE26" s="128" t="str">
        <f t="shared" si="4"/>
        <v/>
      </c>
      <c r="AF26" s="129" t="str">
        <f t="shared" si="5"/>
        <v/>
      </c>
      <c r="AG26" s="131" t="str">
        <f t="shared" si="6"/>
        <v/>
      </c>
    </row>
    <row r="27" spans="1:33" ht="14.25" customHeight="1" x14ac:dyDescent="0.15">
      <c r="A27" s="80" t="str">
        <f>B27&amp;C3</f>
        <v>Juin2017</v>
      </c>
      <c r="B27" s="119" t="s">
        <v>281</v>
      </c>
      <c r="C27" s="33"/>
      <c r="D27" s="33"/>
      <c r="E27" s="33"/>
      <c r="F27" s="33"/>
      <c r="G27" s="33"/>
      <c r="H27" s="34"/>
      <c r="I27" s="78"/>
      <c r="J27" s="123">
        <f>Total!C15</f>
        <v>0</v>
      </c>
      <c r="K27" s="124">
        <f>Total!D15</f>
        <v>0</v>
      </c>
      <c r="L27" s="124">
        <f>Total!E15</f>
        <v>0</v>
      </c>
      <c r="M27" s="124">
        <f>Total!F15</f>
        <v>0</v>
      </c>
      <c r="N27" s="125">
        <f t="shared" si="7"/>
        <v>0</v>
      </c>
      <c r="O27" s="126">
        <f t="shared" si="8"/>
        <v>0</v>
      </c>
      <c r="P27" s="127" t="str">
        <f t="shared" si="9"/>
        <v/>
      </c>
      <c r="Q27" s="128" t="str">
        <f t="shared" si="10"/>
        <v/>
      </c>
      <c r="R27" s="128" t="str">
        <f t="shared" si="11"/>
        <v/>
      </c>
      <c r="S27" s="128" t="str">
        <f t="shared" si="12"/>
        <v/>
      </c>
      <c r="T27" s="129" t="str">
        <f t="shared" si="15"/>
        <v/>
      </c>
      <c r="U27" s="129" t="str">
        <f t="shared" si="16"/>
        <v/>
      </c>
      <c r="V27" s="130">
        <f>Total!H15</f>
        <v>0</v>
      </c>
      <c r="W27" s="124">
        <f>Total!I15</f>
        <v>0</v>
      </c>
      <c r="X27" s="124">
        <f>Total!J15</f>
        <v>0</v>
      </c>
      <c r="Y27" s="124">
        <f>Total!K15</f>
        <v>0</v>
      </c>
      <c r="Z27" s="125">
        <f t="shared" si="13"/>
        <v>0</v>
      </c>
      <c r="AA27" s="126">
        <f t="shared" si="14"/>
        <v>0</v>
      </c>
      <c r="AB27" s="127" t="str">
        <f t="shared" si="1"/>
        <v/>
      </c>
      <c r="AC27" s="128" t="str">
        <f t="shared" si="2"/>
        <v/>
      </c>
      <c r="AD27" s="128" t="str">
        <f t="shared" si="3"/>
        <v/>
      </c>
      <c r="AE27" s="128" t="str">
        <f t="shared" si="4"/>
        <v/>
      </c>
      <c r="AF27" s="129" t="str">
        <f t="shared" si="5"/>
        <v/>
      </c>
      <c r="AG27" s="131" t="str">
        <f t="shared" si="6"/>
        <v/>
      </c>
    </row>
    <row r="28" spans="1:33" ht="14.25" customHeight="1" x14ac:dyDescent="0.15">
      <c r="A28" s="80" t="str">
        <f>B28&amp;C3</f>
        <v>Juil.2017</v>
      </c>
      <c r="B28" s="119" t="s">
        <v>282</v>
      </c>
      <c r="C28" s="33"/>
      <c r="D28" s="33"/>
      <c r="E28" s="33"/>
      <c r="F28" s="33"/>
      <c r="G28" s="33"/>
      <c r="H28" s="34"/>
      <c r="I28" s="78"/>
      <c r="J28" s="123">
        <f>Total!C16</f>
        <v>0</v>
      </c>
      <c r="K28" s="124">
        <f>Total!D16</f>
        <v>0</v>
      </c>
      <c r="L28" s="124">
        <f>Total!E16</f>
        <v>0</v>
      </c>
      <c r="M28" s="124">
        <f>Total!F16</f>
        <v>0</v>
      </c>
      <c r="N28" s="125">
        <f t="shared" si="7"/>
        <v>0</v>
      </c>
      <c r="O28" s="126">
        <f t="shared" si="8"/>
        <v>0</v>
      </c>
      <c r="P28" s="127" t="str">
        <f t="shared" si="9"/>
        <v/>
      </c>
      <c r="Q28" s="128" t="str">
        <f t="shared" si="10"/>
        <v/>
      </c>
      <c r="R28" s="128" t="str">
        <f t="shared" si="11"/>
        <v/>
      </c>
      <c r="S28" s="128" t="str">
        <f t="shared" si="12"/>
        <v/>
      </c>
      <c r="T28" s="129" t="str">
        <f t="shared" si="15"/>
        <v/>
      </c>
      <c r="U28" s="129" t="str">
        <f t="shared" si="16"/>
        <v/>
      </c>
      <c r="V28" s="130">
        <f>Total!H16</f>
        <v>0</v>
      </c>
      <c r="W28" s="124">
        <f>Total!I16</f>
        <v>0</v>
      </c>
      <c r="X28" s="124">
        <f>Total!J16</f>
        <v>0</v>
      </c>
      <c r="Y28" s="124">
        <f>Total!K16</f>
        <v>0</v>
      </c>
      <c r="Z28" s="125">
        <f t="shared" si="13"/>
        <v>0</v>
      </c>
      <c r="AA28" s="126">
        <f t="shared" si="14"/>
        <v>0</v>
      </c>
      <c r="AB28" s="127" t="str">
        <f t="shared" si="1"/>
        <v/>
      </c>
      <c r="AC28" s="128" t="str">
        <f t="shared" si="2"/>
        <v/>
      </c>
      <c r="AD28" s="128" t="str">
        <f t="shared" si="3"/>
        <v/>
      </c>
      <c r="AE28" s="128" t="str">
        <f t="shared" si="4"/>
        <v/>
      </c>
      <c r="AF28" s="129" t="str">
        <f t="shared" si="5"/>
        <v/>
      </c>
      <c r="AG28" s="131" t="str">
        <f t="shared" si="6"/>
        <v/>
      </c>
    </row>
    <row r="29" spans="1:33" ht="14.25" customHeight="1" x14ac:dyDescent="0.15">
      <c r="A29" s="80" t="str">
        <f>B29&amp;C3</f>
        <v>Août2017</v>
      </c>
      <c r="B29" s="119" t="s">
        <v>283</v>
      </c>
      <c r="C29" s="33"/>
      <c r="D29" s="33"/>
      <c r="E29" s="33"/>
      <c r="F29" s="33"/>
      <c r="G29" s="33"/>
      <c r="H29" s="34"/>
      <c r="I29" s="78"/>
      <c r="J29" s="123">
        <f>Total!C17</f>
        <v>0</v>
      </c>
      <c r="K29" s="124">
        <f>Total!D17</f>
        <v>0</v>
      </c>
      <c r="L29" s="124">
        <f>Total!E17</f>
        <v>0</v>
      </c>
      <c r="M29" s="124">
        <f>Total!F17</f>
        <v>0</v>
      </c>
      <c r="N29" s="125">
        <f t="shared" si="7"/>
        <v>0</v>
      </c>
      <c r="O29" s="126">
        <f t="shared" si="8"/>
        <v>0</v>
      </c>
      <c r="P29" s="127" t="str">
        <f t="shared" si="9"/>
        <v/>
      </c>
      <c r="Q29" s="128" t="str">
        <f t="shared" si="10"/>
        <v/>
      </c>
      <c r="R29" s="128" t="str">
        <f t="shared" si="11"/>
        <v/>
      </c>
      <c r="S29" s="128" t="str">
        <f t="shared" si="12"/>
        <v/>
      </c>
      <c r="T29" s="129" t="str">
        <f t="shared" si="15"/>
        <v/>
      </c>
      <c r="U29" s="129" t="str">
        <f t="shared" si="16"/>
        <v/>
      </c>
      <c r="V29" s="130">
        <f>Total!H17</f>
        <v>0</v>
      </c>
      <c r="W29" s="124">
        <f>Total!I17</f>
        <v>0</v>
      </c>
      <c r="X29" s="124">
        <f>Total!J17</f>
        <v>0</v>
      </c>
      <c r="Y29" s="124">
        <f>Total!K17</f>
        <v>0</v>
      </c>
      <c r="Z29" s="125">
        <f t="shared" si="13"/>
        <v>0</v>
      </c>
      <c r="AA29" s="126">
        <f t="shared" si="14"/>
        <v>0</v>
      </c>
      <c r="AB29" s="127" t="str">
        <f t="shared" si="1"/>
        <v/>
      </c>
      <c r="AC29" s="128" t="str">
        <f t="shared" si="2"/>
        <v/>
      </c>
      <c r="AD29" s="128" t="str">
        <f t="shared" si="3"/>
        <v/>
      </c>
      <c r="AE29" s="128" t="str">
        <f t="shared" si="4"/>
        <v/>
      </c>
      <c r="AF29" s="129" t="str">
        <f t="shared" si="5"/>
        <v/>
      </c>
      <c r="AG29" s="131" t="str">
        <f t="shared" si="6"/>
        <v/>
      </c>
    </row>
    <row r="30" spans="1:33" ht="14.25" customHeight="1" x14ac:dyDescent="0.15">
      <c r="A30" s="80" t="str">
        <f>B30&amp;C3</f>
        <v>Sept.2017</v>
      </c>
      <c r="B30" s="119" t="s">
        <v>284</v>
      </c>
      <c r="C30" s="33"/>
      <c r="D30" s="33"/>
      <c r="E30" s="33"/>
      <c r="F30" s="33"/>
      <c r="G30" s="33"/>
      <c r="H30" s="34"/>
      <c r="I30" s="78"/>
      <c r="J30" s="123">
        <f>Total!C18</f>
        <v>0</v>
      </c>
      <c r="K30" s="124">
        <f>Total!D18</f>
        <v>0</v>
      </c>
      <c r="L30" s="124">
        <f>Total!E18</f>
        <v>0</v>
      </c>
      <c r="M30" s="124">
        <f>Total!F18</f>
        <v>0</v>
      </c>
      <c r="N30" s="125">
        <f t="shared" si="7"/>
        <v>0</v>
      </c>
      <c r="O30" s="126">
        <f t="shared" si="8"/>
        <v>0</v>
      </c>
      <c r="P30" s="127" t="str">
        <f t="shared" si="9"/>
        <v/>
      </c>
      <c r="Q30" s="128" t="str">
        <f t="shared" si="10"/>
        <v/>
      </c>
      <c r="R30" s="128" t="str">
        <f t="shared" si="11"/>
        <v/>
      </c>
      <c r="S30" s="128" t="str">
        <f t="shared" si="12"/>
        <v/>
      </c>
      <c r="T30" s="129" t="str">
        <f t="shared" si="15"/>
        <v/>
      </c>
      <c r="U30" s="129" t="str">
        <f t="shared" si="16"/>
        <v/>
      </c>
      <c r="V30" s="130">
        <f>Total!H18</f>
        <v>0</v>
      </c>
      <c r="W30" s="124">
        <f>Total!I18</f>
        <v>0</v>
      </c>
      <c r="X30" s="124">
        <f>Total!J18</f>
        <v>0</v>
      </c>
      <c r="Y30" s="124">
        <f>Total!K18</f>
        <v>0</v>
      </c>
      <c r="Z30" s="125">
        <f t="shared" si="13"/>
        <v>0</v>
      </c>
      <c r="AA30" s="126">
        <f t="shared" si="14"/>
        <v>0</v>
      </c>
      <c r="AB30" s="127" t="str">
        <f t="shared" si="1"/>
        <v/>
      </c>
      <c r="AC30" s="128" t="str">
        <f t="shared" si="2"/>
        <v/>
      </c>
      <c r="AD30" s="128" t="str">
        <f t="shared" si="3"/>
        <v/>
      </c>
      <c r="AE30" s="128" t="str">
        <f t="shared" si="4"/>
        <v/>
      </c>
      <c r="AF30" s="129" t="str">
        <f t="shared" si="5"/>
        <v/>
      </c>
      <c r="AG30" s="131" t="str">
        <f t="shared" si="6"/>
        <v/>
      </c>
    </row>
    <row r="31" spans="1:33" ht="14.25" customHeight="1" x14ac:dyDescent="0.15">
      <c r="A31" s="80" t="str">
        <f>B31&amp;C3</f>
        <v>Oct.2017</v>
      </c>
      <c r="B31" s="119" t="s">
        <v>285</v>
      </c>
      <c r="C31" s="33"/>
      <c r="D31" s="33"/>
      <c r="E31" s="33"/>
      <c r="F31" s="33"/>
      <c r="G31" s="33"/>
      <c r="H31" s="34"/>
      <c r="I31" s="78"/>
      <c r="J31" s="123">
        <f>Total!C19</f>
        <v>0</v>
      </c>
      <c r="K31" s="124">
        <f>Total!D19</f>
        <v>0</v>
      </c>
      <c r="L31" s="124">
        <f>Total!E19</f>
        <v>0</v>
      </c>
      <c r="M31" s="124">
        <f>Total!F19</f>
        <v>0</v>
      </c>
      <c r="N31" s="125">
        <f t="shared" si="7"/>
        <v>0</v>
      </c>
      <c r="O31" s="126">
        <f t="shared" si="8"/>
        <v>0</v>
      </c>
      <c r="P31" s="127" t="str">
        <f t="shared" si="9"/>
        <v/>
      </c>
      <c r="Q31" s="128" t="str">
        <f t="shared" si="10"/>
        <v/>
      </c>
      <c r="R31" s="128" t="str">
        <f t="shared" si="11"/>
        <v/>
      </c>
      <c r="S31" s="128" t="str">
        <f t="shared" si="12"/>
        <v/>
      </c>
      <c r="T31" s="129" t="str">
        <f t="shared" si="15"/>
        <v/>
      </c>
      <c r="U31" s="129" t="str">
        <f t="shared" si="16"/>
        <v/>
      </c>
      <c r="V31" s="130">
        <f>Total!H19</f>
        <v>0</v>
      </c>
      <c r="W31" s="124">
        <f>Total!I19</f>
        <v>0</v>
      </c>
      <c r="X31" s="124">
        <f>Total!J19</f>
        <v>0</v>
      </c>
      <c r="Y31" s="124">
        <f>Total!K19</f>
        <v>0</v>
      </c>
      <c r="Z31" s="125">
        <f t="shared" si="13"/>
        <v>0</v>
      </c>
      <c r="AA31" s="126">
        <f t="shared" si="14"/>
        <v>0</v>
      </c>
      <c r="AB31" s="127" t="str">
        <f t="shared" si="1"/>
        <v/>
      </c>
      <c r="AC31" s="128" t="str">
        <f t="shared" si="2"/>
        <v/>
      </c>
      <c r="AD31" s="128" t="str">
        <f t="shared" si="3"/>
        <v/>
      </c>
      <c r="AE31" s="128" t="str">
        <f t="shared" si="4"/>
        <v/>
      </c>
      <c r="AF31" s="129" t="str">
        <f t="shared" si="5"/>
        <v/>
      </c>
      <c r="AG31" s="131" t="str">
        <f t="shared" si="6"/>
        <v/>
      </c>
    </row>
    <row r="32" spans="1:33" ht="14.25" customHeight="1" x14ac:dyDescent="0.15">
      <c r="A32" s="80" t="str">
        <f>B32&amp;C3</f>
        <v>Nov2017</v>
      </c>
      <c r="B32" s="119" t="s">
        <v>286</v>
      </c>
      <c r="C32" s="33"/>
      <c r="D32" s="33"/>
      <c r="E32" s="33"/>
      <c r="F32" s="33"/>
      <c r="G32" s="33"/>
      <c r="H32" s="34"/>
      <c r="I32" s="78"/>
      <c r="J32" s="123">
        <f>Total!C20</f>
        <v>0</v>
      </c>
      <c r="K32" s="124">
        <f>Total!D20</f>
        <v>0</v>
      </c>
      <c r="L32" s="124">
        <f>Total!E20</f>
        <v>0</v>
      </c>
      <c r="M32" s="124">
        <f>Total!F20</f>
        <v>0</v>
      </c>
      <c r="N32" s="125">
        <f t="shared" si="7"/>
        <v>0</v>
      </c>
      <c r="O32" s="126">
        <f t="shared" si="8"/>
        <v>0</v>
      </c>
      <c r="P32" s="127" t="str">
        <f t="shared" si="9"/>
        <v/>
      </c>
      <c r="Q32" s="128" t="str">
        <f t="shared" si="10"/>
        <v/>
      </c>
      <c r="R32" s="128" t="str">
        <f t="shared" si="11"/>
        <v/>
      </c>
      <c r="S32" s="128" t="str">
        <f t="shared" si="12"/>
        <v/>
      </c>
      <c r="T32" s="129" t="str">
        <f t="shared" si="15"/>
        <v/>
      </c>
      <c r="U32" s="129" t="str">
        <f t="shared" si="16"/>
        <v/>
      </c>
      <c r="V32" s="130">
        <f>Total!H20</f>
        <v>0</v>
      </c>
      <c r="W32" s="124">
        <f>Total!I20</f>
        <v>0</v>
      </c>
      <c r="X32" s="124">
        <f>Total!J20</f>
        <v>0</v>
      </c>
      <c r="Y32" s="124">
        <f>Total!K20</f>
        <v>0</v>
      </c>
      <c r="Z32" s="125">
        <f t="shared" si="13"/>
        <v>0</v>
      </c>
      <c r="AA32" s="126">
        <f t="shared" si="14"/>
        <v>0</v>
      </c>
      <c r="AB32" s="127" t="str">
        <f t="shared" si="1"/>
        <v/>
      </c>
      <c r="AC32" s="128" t="str">
        <f t="shared" si="2"/>
        <v/>
      </c>
      <c r="AD32" s="128" t="str">
        <f t="shared" si="3"/>
        <v/>
      </c>
      <c r="AE32" s="128" t="str">
        <f t="shared" si="4"/>
        <v/>
      </c>
      <c r="AF32" s="129" t="str">
        <f t="shared" si="5"/>
        <v/>
      </c>
      <c r="AG32" s="131" t="str">
        <f t="shared" si="6"/>
        <v/>
      </c>
    </row>
    <row r="33" spans="1:159" ht="14.25" customHeight="1" thickBot="1" x14ac:dyDescent="0.2">
      <c r="A33" s="80" t="str">
        <f>B33&amp;C3</f>
        <v>Déc.2017</v>
      </c>
      <c r="B33" s="132" t="s">
        <v>287</v>
      </c>
      <c r="C33" s="35"/>
      <c r="D33" s="35"/>
      <c r="E33" s="35"/>
      <c r="F33" s="35"/>
      <c r="G33" s="35"/>
      <c r="H33" s="36"/>
      <c r="I33" s="79"/>
      <c r="J33" s="133">
        <f>Total!C21</f>
        <v>0</v>
      </c>
      <c r="K33" s="134">
        <f>Total!D21</f>
        <v>0</v>
      </c>
      <c r="L33" s="134">
        <f>Total!E21</f>
        <v>0</v>
      </c>
      <c r="M33" s="134">
        <f>Total!F21</f>
        <v>0</v>
      </c>
      <c r="N33" s="135">
        <f t="shared" si="7"/>
        <v>0</v>
      </c>
      <c r="O33" s="136">
        <f t="shared" si="8"/>
        <v>0</v>
      </c>
      <c r="P33" s="137" t="str">
        <f t="shared" si="9"/>
        <v/>
      </c>
      <c r="Q33" s="138" t="str">
        <f t="shared" si="10"/>
        <v/>
      </c>
      <c r="R33" s="138" t="str">
        <f t="shared" si="11"/>
        <v/>
      </c>
      <c r="S33" s="138" t="str">
        <f t="shared" si="12"/>
        <v/>
      </c>
      <c r="T33" s="139" t="str">
        <f t="shared" si="15"/>
        <v/>
      </c>
      <c r="U33" s="139" t="str">
        <f t="shared" si="16"/>
        <v/>
      </c>
      <c r="V33" s="140">
        <f>Total!H21</f>
        <v>0</v>
      </c>
      <c r="W33" s="134">
        <f>Total!I21</f>
        <v>0</v>
      </c>
      <c r="X33" s="134">
        <f>Total!J21</f>
        <v>0</v>
      </c>
      <c r="Y33" s="134">
        <f>Total!K21</f>
        <v>0</v>
      </c>
      <c r="Z33" s="135">
        <f t="shared" si="13"/>
        <v>0</v>
      </c>
      <c r="AA33" s="136">
        <f t="shared" si="14"/>
        <v>0</v>
      </c>
      <c r="AB33" s="137" t="str">
        <f t="shared" si="1"/>
        <v/>
      </c>
      <c r="AC33" s="138" t="str">
        <f t="shared" si="2"/>
        <v/>
      </c>
      <c r="AD33" s="138" t="str">
        <f t="shared" si="3"/>
        <v/>
      </c>
      <c r="AE33" s="138" t="str">
        <f t="shared" si="4"/>
        <v/>
      </c>
      <c r="AF33" s="139" t="str">
        <f t="shared" si="5"/>
        <v/>
      </c>
      <c r="AG33" s="141" t="str">
        <f t="shared" si="6"/>
        <v/>
      </c>
    </row>
    <row r="34" spans="1:159" s="150" customFormat="1" ht="15" customHeight="1" x14ac:dyDescent="0.15">
      <c r="A34" s="142"/>
      <c r="B34" s="143"/>
      <c r="C34" s="144"/>
      <c r="D34" s="144"/>
      <c r="E34" s="144"/>
      <c r="F34" s="145"/>
      <c r="G34" s="146"/>
      <c r="H34" s="146"/>
      <c r="I34" s="147"/>
      <c r="J34" s="146"/>
      <c r="K34" s="146"/>
      <c r="L34" s="146"/>
      <c r="M34" s="146"/>
      <c r="N34" s="146"/>
      <c r="O34" s="146"/>
      <c r="P34" s="147"/>
      <c r="Q34" s="147"/>
      <c r="R34" s="147"/>
      <c r="S34" s="147"/>
      <c r="T34" s="147"/>
      <c r="U34" s="147"/>
      <c r="V34" s="146"/>
      <c r="W34" s="146"/>
      <c r="X34" s="146"/>
      <c r="Y34" s="146"/>
      <c r="Z34" s="146"/>
      <c r="AA34" s="146"/>
      <c r="AB34" s="147"/>
      <c r="AC34" s="147"/>
      <c r="AD34" s="148"/>
      <c r="AE34" s="149"/>
      <c r="AF34" s="149"/>
      <c r="AG34" s="148"/>
    </row>
    <row r="35" spans="1:159" s="150" customFormat="1" ht="15" customHeight="1" x14ac:dyDescent="0.15">
      <c r="A35" s="142"/>
      <c r="B35" s="771" t="s">
        <v>289</v>
      </c>
      <c r="C35" s="772"/>
      <c r="D35" s="772"/>
      <c r="E35" s="772"/>
      <c r="F35" s="773"/>
      <c r="G35" s="146"/>
      <c r="H35" s="146"/>
      <c r="I35" s="147"/>
      <c r="J35" s="146"/>
      <c r="K35" s="146"/>
      <c r="L35" s="146"/>
      <c r="M35" s="146"/>
      <c r="N35" s="146"/>
      <c r="O35" s="146"/>
      <c r="P35" s="147"/>
      <c r="Q35" s="147"/>
      <c r="R35" s="147"/>
      <c r="S35" s="147"/>
      <c r="T35" s="147"/>
      <c r="U35" s="147"/>
      <c r="V35" s="146"/>
      <c r="W35" s="146"/>
      <c r="X35" s="146"/>
      <c r="Y35" s="146"/>
      <c r="Z35" s="146"/>
      <c r="AA35" s="146"/>
      <c r="AB35" s="147"/>
      <c r="AC35" s="147"/>
      <c r="AD35" s="148"/>
      <c r="AE35" s="149"/>
      <c r="AF35" s="149"/>
      <c r="AG35" s="148"/>
      <c r="AH35" s="151"/>
      <c r="AI35" s="151"/>
      <c r="AJ35" s="151"/>
      <c r="AK35" s="151"/>
      <c r="AL35" s="152"/>
      <c r="AM35" s="152"/>
      <c r="AN35" s="152"/>
      <c r="AO35" s="153"/>
      <c r="AP35" s="154"/>
      <c r="AQ35" s="154"/>
      <c r="AR35" s="151"/>
      <c r="AS35" s="151"/>
    </row>
    <row r="36" spans="1:159" s="150" customFormat="1" ht="14.25" customHeight="1" x14ac:dyDescent="0.15">
      <c r="A36" s="142"/>
      <c r="B36" s="155"/>
      <c r="C36" s="156"/>
      <c r="D36" s="156"/>
      <c r="E36" s="156"/>
      <c r="F36" s="157"/>
      <c r="G36" s="146"/>
      <c r="H36" s="146"/>
      <c r="I36" s="147"/>
      <c r="J36" s="146"/>
      <c r="K36" s="146"/>
      <c r="L36" s="146"/>
      <c r="M36" s="146"/>
      <c r="N36" s="146"/>
      <c r="O36" s="146"/>
      <c r="P36" s="147"/>
      <c r="Q36" s="147"/>
      <c r="R36" s="147"/>
      <c r="S36" s="147"/>
      <c r="T36" s="147"/>
      <c r="U36" s="147"/>
      <c r="V36" s="146"/>
      <c r="W36" s="146"/>
      <c r="X36" s="146"/>
      <c r="Y36" s="146"/>
      <c r="Z36" s="146"/>
      <c r="AA36" s="146"/>
      <c r="AB36" s="147"/>
      <c r="AC36" s="147"/>
      <c r="AD36" s="148"/>
      <c r="AE36" s="149"/>
      <c r="AF36" s="149"/>
      <c r="AG36" s="148"/>
      <c r="AH36" s="151"/>
      <c r="AI36" s="151"/>
      <c r="AJ36" s="151"/>
      <c r="AK36" s="151"/>
      <c r="AL36" s="152"/>
      <c r="AM36" s="152"/>
      <c r="AN36" s="152"/>
      <c r="AO36" s="153"/>
      <c r="AP36" s="154"/>
      <c r="AQ36" s="154"/>
      <c r="AR36" s="151"/>
      <c r="AS36" s="151"/>
      <c r="EU36" s="765"/>
      <c r="EV36" s="766"/>
      <c r="EW36" s="766"/>
      <c r="EX36" s="766"/>
      <c r="EY36" s="766"/>
      <c r="EZ36" s="766"/>
      <c r="FA36" s="766"/>
      <c r="FB36" s="766"/>
      <c r="FC36" s="766"/>
    </row>
    <row r="37" spans="1:159" ht="15" customHeight="1" x14ac:dyDescent="0.15">
      <c r="A37" s="142"/>
      <c r="B37" s="762" t="s">
        <v>290</v>
      </c>
      <c r="C37" s="763"/>
      <c r="D37" s="763"/>
      <c r="E37" s="763"/>
      <c r="F37" s="764"/>
      <c r="G37" s="158"/>
      <c r="H37" s="158"/>
      <c r="AD37" s="84"/>
      <c r="AE37" s="88"/>
      <c r="AF37" s="88"/>
      <c r="AG37" s="84"/>
      <c r="AH37" s="82"/>
      <c r="AI37" s="82"/>
      <c r="AJ37" s="82"/>
      <c r="AK37" s="82"/>
      <c r="AL37" s="87"/>
      <c r="AM37" s="87"/>
      <c r="AN37" s="87"/>
      <c r="AO37" s="159"/>
      <c r="AP37" s="160"/>
      <c r="AQ37" s="159"/>
      <c r="AR37" s="82"/>
      <c r="AS37" s="82"/>
    </row>
    <row r="38" spans="1:159" x14ac:dyDescent="0.15">
      <c r="B38" s="161"/>
      <c r="C38" s="162"/>
      <c r="D38" s="162"/>
      <c r="E38" s="162"/>
      <c r="F38" s="163"/>
    </row>
  </sheetData>
  <mergeCells count="11">
    <mergeCell ref="C12:F12"/>
    <mergeCell ref="C14:F14"/>
    <mergeCell ref="C16:F16"/>
    <mergeCell ref="B37:F37"/>
    <mergeCell ref="EU36:FC36"/>
    <mergeCell ref="B20:B21"/>
    <mergeCell ref="L3:R17"/>
    <mergeCell ref="B35:F35"/>
    <mergeCell ref="C6:F6"/>
    <mergeCell ref="C8:F8"/>
    <mergeCell ref="C10:F10"/>
  </mergeCells>
  <phoneticPr fontId="1" type="noConversion"/>
  <hyperlinks>
    <hyperlink ref="B35" location="'Démarrrage '!R1C1" display="Click here to jump back to start page" xr:uid="{00000000-0004-0000-0700-000000000000}"/>
    <hyperlink ref="B37:F37" location="'(ICP)'!R1C1" display="Click here to jump to diagrams" xr:uid="{00000000-0004-0000-0700-000001000000}"/>
  </hyperlinks>
  <pageMargins left="0.15748031496062992" right="0.15748031496062992" top="0.78740157480314965" bottom="0.78740157480314965" header="0.51181102362204722" footer="0.51181102362204722"/>
  <pageSetup paperSize="9" scale="98" orientation="landscape" r:id="rId1"/>
  <headerFooter alignWithMargins="0"/>
  <colBreaks count="5" manualBreakCount="5">
    <brk id="15" max="38" man="1"/>
    <brk id="21" max="38" man="1"/>
    <brk id="27" max="38" man="1"/>
    <brk id="33" max="38" man="1"/>
    <brk id="42" min="2" max="32"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7"/>
  <dimension ref="B1:AC108"/>
  <sheetViews>
    <sheetView showGridLines="0" showZeros="0" topLeftCell="A4" workbookViewId="0">
      <selection activeCell="U9" sqref="U9"/>
    </sheetView>
  </sheetViews>
  <sheetFormatPr baseColWidth="10" defaultColWidth="9.1640625" defaultRowHeight="13" x14ac:dyDescent="0.15"/>
  <cols>
    <col min="1" max="1" width="3.83203125" style="49" customWidth="1"/>
    <col min="2" max="2" width="13.5" style="49" customWidth="1"/>
    <col min="3" max="3" width="1.6640625" style="50" customWidth="1"/>
    <col min="4" max="4" width="19.5" style="49" customWidth="1"/>
    <col min="5" max="5" width="1.6640625" style="50" customWidth="1"/>
    <col min="6" max="6" width="14.1640625" style="49" customWidth="1"/>
    <col min="7" max="7" width="1.6640625" style="50" customWidth="1"/>
    <col min="8" max="8" width="13.6640625" style="49" customWidth="1"/>
    <col min="9" max="9" width="1.6640625" style="50" customWidth="1"/>
    <col min="10" max="10" width="13.5" style="49" customWidth="1"/>
    <col min="11" max="11" width="1.6640625" style="50" customWidth="1"/>
    <col min="12" max="12" width="11.5" style="49" customWidth="1"/>
    <col min="13" max="13" width="1.6640625" style="50" customWidth="1"/>
    <col min="14" max="14" width="12.6640625" style="49" customWidth="1"/>
    <col min="15" max="15" width="1.6640625" style="50" customWidth="1"/>
    <col min="16" max="16" width="13.5" style="49" customWidth="1"/>
    <col min="17" max="17" width="1.6640625" style="50" customWidth="1"/>
    <col min="18" max="18" width="11.5" style="51" customWidth="1"/>
    <col min="19" max="19" width="8.6640625" style="49" customWidth="1"/>
    <col min="20" max="20" width="8.33203125" style="49" customWidth="1"/>
    <col min="21" max="21" width="11.5" style="49" customWidth="1"/>
    <col min="22" max="22" width="8.6640625" style="49" customWidth="1"/>
    <col min="23" max="23" width="12.33203125" style="52" customWidth="1"/>
    <col min="24" max="24" width="2.6640625" style="49" customWidth="1"/>
    <col min="25" max="16384" width="9.1640625" style="49"/>
  </cols>
  <sheetData>
    <row r="1" spans="2:29" ht="14" thickBot="1" x14ac:dyDescent="0.2"/>
    <row r="2" spans="2:29" ht="28.5" customHeight="1" thickBot="1" x14ac:dyDescent="0.2">
      <c r="B2" s="777"/>
      <c r="C2" s="53"/>
      <c r="D2" s="784"/>
      <c r="E2" s="53"/>
      <c r="F2" s="53"/>
      <c r="G2" s="779" t="s">
        <v>349</v>
      </c>
      <c r="H2" s="779"/>
      <c r="I2" s="779"/>
      <c r="J2" s="779"/>
      <c r="K2" s="779"/>
      <c r="L2" s="779"/>
      <c r="M2" s="779"/>
      <c r="N2" s="779"/>
      <c r="O2" s="779"/>
      <c r="P2" s="779"/>
      <c r="Q2" s="780"/>
      <c r="R2" s="779"/>
      <c r="S2" s="779"/>
      <c r="T2" s="779"/>
      <c r="U2" s="53"/>
      <c r="V2" s="53"/>
      <c r="W2" s="54"/>
    </row>
    <row r="3" spans="2:29" ht="28.5" customHeight="1" thickBot="1" x14ac:dyDescent="0.2">
      <c r="B3" s="778"/>
      <c r="C3" s="55"/>
      <c r="D3" s="785"/>
      <c r="E3" s="55"/>
      <c r="F3" s="781" t="s">
        <v>350</v>
      </c>
      <c r="G3" s="782"/>
      <c r="H3" s="782"/>
      <c r="I3" s="782"/>
      <c r="J3" s="782"/>
      <c r="K3" s="782"/>
      <c r="L3" s="782"/>
      <c r="M3" s="782"/>
      <c r="N3" s="782"/>
      <c r="O3" s="782"/>
      <c r="P3" s="783"/>
      <c r="Q3" s="545"/>
      <c r="R3" s="781" t="s">
        <v>351</v>
      </c>
      <c r="S3" s="782"/>
      <c r="T3" s="782"/>
      <c r="U3" s="782"/>
      <c r="V3" s="783"/>
      <c r="W3" s="56" t="s">
        <v>352</v>
      </c>
    </row>
    <row r="4" spans="2:29" ht="14" thickBot="1" x14ac:dyDescent="0.2"/>
    <row r="5" spans="2:29" ht="40.5" customHeight="1" thickBot="1" x14ac:dyDescent="0.2">
      <c r="B5" s="57" t="s">
        <v>353</v>
      </c>
      <c r="C5" s="58"/>
      <c r="D5" s="57" t="s">
        <v>354</v>
      </c>
      <c r="E5" s="58"/>
      <c r="F5" s="57" t="s">
        <v>355</v>
      </c>
      <c r="G5" s="58" t="s">
        <v>356</v>
      </c>
      <c r="H5" s="57" t="s">
        <v>357</v>
      </c>
      <c r="I5" s="58" t="s">
        <v>356</v>
      </c>
      <c r="J5" s="57" t="s">
        <v>358</v>
      </c>
      <c r="K5" s="58" t="s">
        <v>356</v>
      </c>
      <c r="L5" s="57" t="s">
        <v>359</v>
      </c>
      <c r="M5" s="58" t="s">
        <v>356</v>
      </c>
      <c r="N5" s="57" t="s">
        <v>360</v>
      </c>
      <c r="O5" s="58" t="s">
        <v>356</v>
      </c>
      <c r="P5" s="57" t="s">
        <v>361</v>
      </c>
      <c r="Q5" s="58" t="s">
        <v>356</v>
      </c>
      <c r="R5" s="59" t="s">
        <v>362</v>
      </c>
      <c r="S5" s="60" t="s">
        <v>363</v>
      </c>
      <c r="T5" s="61" t="s">
        <v>245</v>
      </c>
      <c r="U5" s="61" t="s">
        <v>364</v>
      </c>
      <c r="V5" s="60" t="s">
        <v>365</v>
      </c>
      <c r="W5" s="62" t="s">
        <v>366</v>
      </c>
    </row>
    <row r="6" spans="2:29" ht="14" thickBot="1" x14ac:dyDescent="0.2">
      <c r="B6" s="43"/>
      <c r="C6" s="58">
        <f t="shared" ref="C6:C14" si="0">G6</f>
        <v>0</v>
      </c>
      <c r="D6" s="544"/>
      <c r="E6" s="58">
        <f t="shared" ref="E6:E14" si="1">I6</f>
        <v>0</v>
      </c>
      <c r="F6" s="44"/>
      <c r="G6" s="58">
        <f t="shared" ref="G6:G14" si="2">I6</f>
        <v>0</v>
      </c>
      <c r="H6" s="44"/>
      <c r="I6" s="58">
        <f t="shared" ref="I6:I14" si="3">K6</f>
        <v>0</v>
      </c>
      <c r="J6" s="44"/>
      <c r="K6" s="58">
        <f t="shared" ref="K6:K14" si="4">M6</f>
        <v>0</v>
      </c>
      <c r="L6" s="44"/>
      <c r="M6" s="58">
        <f t="shared" ref="M6:M14" si="5">O6</f>
        <v>0</v>
      </c>
      <c r="N6" s="44"/>
      <c r="O6" s="58">
        <f t="shared" ref="O6:O14" si="6">Q6</f>
        <v>0</v>
      </c>
      <c r="P6" s="44"/>
      <c r="Q6" s="58">
        <f t="shared" ref="Q6:Q14" si="7">W6</f>
        <v>0</v>
      </c>
      <c r="R6" s="45">
        <v>50</v>
      </c>
      <c r="S6" s="46">
        <v>20</v>
      </c>
      <c r="T6" s="46">
        <v>3</v>
      </c>
      <c r="U6" s="46">
        <v>8</v>
      </c>
      <c r="V6" s="46"/>
      <c r="W6" s="63">
        <f t="shared" ref="W6:W14" si="8">R6*(S6/100)*T6*U6*(V6/100)</f>
        <v>0</v>
      </c>
      <c r="Y6" s="64"/>
      <c r="Z6" s="65"/>
      <c r="AA6" s="65"/>
      <c r="AB6" s="65"/>
      <c r="AC6" s="66"/>
    </row>
    <row r="7" spans="2:29" ht="14" thickBot="1" x14ac:dyDescent="0.2">
      <c r="B7" s="43"/>
      <c r="C7" s="58">
        <f t="shared" si="0"/>
        <v>0</v>
      </c>
      <c r="D7" s="544"/>
      <c r="E7" s="58">
        <f t="shared" si="1"/>
        <v>0</v>
      </c>
      <c r="F7" s="44"/>
      <c r="G7" s="58">
        <f t="shared" si="2"/>
        <v>0</v>
      </c>
      <c r="H7" s="44"/>
      <c r="I7" s="58">
        <f t="shared" si="3"/>
        <v>0</v>
      </c>
      <c r="J7" s="44"/>
      <c r="K7" s="58">
        <f t="shared" si="4"/>
        <v>0</v>
      </c>
      <c r="L7" s="44"/>
      <c r="M7" s="58">
        <f t="shared" si="5"/>
        <v>0</v>
      </c>
      <c r="N7" s="44"/>
      <c r="O7" s="58">
        <f t="shared" si="6"/>
        <v>0</v>
      </c>
      <c r="P7" s="44"/>
      <c r="Q7" s="58">
        <f t="shared" si="7"/>
        <v>0</v>
      </c>
      <c r="R7" s="45"/>
      <c r="S7" s="46"/>
      <c r="T7" s="46"/>
      <c r="U7" s="46"/>
      <c r="V7" s="46"/>
      <c r="W7" s="63">
        <f t="shared" si="8"/>
        <v>0</v>
      </c>
      <c r="Y7" s="732" t="s">
        <v>289</v>
      </c>
      <c r="Z7" s="733"/>
      <c r="AA7" s="733"/>
      <c r="AB7" s="733"/>
      <c r="AC7" s="734"/>
    </row>
    <row r="8" spans="2:29" ht="14" thickBot="1" x14ac:dyDescent="0.2">
      <c r="B8" s="43"/>
      <c r="C8" s="58">
        <f t="shared" si="0"/>
        <v>0</v>
      </c>
      <c r="D8" s="544"/>
      <c r="E8" s="58">
        <f t="shared" si="1"/>
        <v>0</v>
      </c>
      <c r="F8" s="44"/>
      <c r="G8" s="58">
        <f t="shared" si="2"/>
        <v>0</v>
      </c>
      <c r="H8" s="44"/>
      <c r="I8" s="58">
        <f t="shared" si="3"/>
        <v>0</v>
      </c>
      <c r="J8" s="44"/>
      <c r="K8" s="58">
        <f t="shared" si="4"/>
        <v>0</v>
      </c>
      <c r="L8" s="44"/>
      <c r="M8" s="58">
        <f t="shared" si="5"/>
        <v>0</v>
      </c>
      <c r="N8" s="44"/>
      <c r="O8" s="58">
        <f t="shared" si="6"/>
        <v>0</v>
      </c>
      <c r="P8" s="44"/>
      <c r="Q8" s="58">
        <f t="shared" si="7"/>
        <v>0</v>
      </c>
      <c r="R8" s="45"/>
      <c r="S8" s="46"/>
      <c r="T8" s="46"/>
      <c r="U8" s="46"/>
      <c r="V8" s="46"/>
      <c r="W8" s="63">
        <f t="shared" si="8"/>
        <v>0</v>
      </c>
      <c r="Y8" s="67"/>
      <c r="Z8" s="68"/>
      <c r="AA8" s="68"/>
      <c r="AB8" s="68"/>
      <c r="AC8" s="69"/>
    </row>
    <row r="9" spans="2:29" ht="14" thickBot="1" x14ac:dyDescent="0.2">
      <c r="B9" s="43"/>
      <c r="C9" s="58">
        <f t="shared" si="0"/>
        <v>0</v>
      </c>
      <c r="D9" s="544"/>
      <c r="E9" s="58">
        <f t="shared" si="1"/>
        <v>0</v>
      </c>
      <c r="F9" s="44"/>
      <c r="G9" s="58">
        <f t="shared" si="2"/>
        <v>0</v>
      </c>
      <c r="H9" s="44"/>
      <c r="I9" s="58">
        <f t="shared" si="3"/>
        <v>0</v>
      </c>
      <c r="J9" s="44"/>
      <c r="K9" s="58">
        <f t="shared" si="4"/>
        <v>0</v>
      </c>
      <c r="L9" s="44"/>
      <c r="M9" s="58">
        <f t="shared" si="5"/>
        <v>0</v>
      </c>
      <c r="N9" s="44"/>
      <c r="O9" s="58">
        <f t="shared" si="6"/>
        <v>0</v>
      </c>
      <c r="P9" s="44"/>
      <c r="Q9" s="58">
        <f t="shared" si="7"/>
        <v>0</v>
      </c>
      <c r="R9" s="45"/>
      <c r="S9" s="46"/>
      <c r="T9" s="46"/>
      <c r="U9" s="46"/>
      <c r="V9" s="46"/>
      <c r="W9" s="63">
        <f t="shared" si="8"/>
        <v>0</v>
      </c>
      <c r="Y9" s="735" t="s">
        <v>290</v>
      </c>
      <c r="Z9" s="736"/>
      <c r="AA9" s="736"/>
      <c r="AB9" s="736"/>
      <c r="AC9" s="737"/>
    </row>
    <row r="10" spans="2:29" ht="14" thickBot="1" x14ac:dyDescent="0.2">
      <c r="B10" s="43"/>
      <c r="C10" s="58">
        <f t="shared" si="0"/>
        <v>0</v>
      </c>
      <c r="D10" s="544"/>
      <c r="E10" s="58">
        <f t="shared" si="1"/>
        <v>0</v>
      </c>
      <c r="F10" s="44"/>
      <c r="G10" s="58">
        <f t="shared" si="2"/>
        <v>0</v>
      </c>
      <c r="H10" s="44"/>
      <c r="I10" s="58">
        <f t="shared" si="3"/>
        <v>0</v>
      </c>
      <c r="J10" s="44"/>
      <c r="K10" s="58">
        <f t="shared" si="4"/>
        <v>0</v>
      </c>
      <c r="L10" s="44"/>
      <c r="M10" s="58">
        <f t="shared" si="5"/>
        <v>0</v>
      </c>
      <c r="N10" s="44"/>
      <c r="O10" s="58">
        <f t="shared" si="6"/>
        <v>0</v>
      </c>
      <c r="P10" s="44"/>
      <c r="Q10" s="58">
        <f t="shared" si="7"/>
        <v>0</v>
      </c>
      <c r="R10" s="45"/>
      <c r="S10" s="46"/>
      <c r="T10" s="46"/>
      <c r="U10" s="46"/>
      <c r="V10" s="46"/>
      <c r="W10" s="63">
        <f t="shared" si="8"/>
        <v>0</v>
      </c>
      <c r="Y10" s="70"/>
      <c r="Z10" s="71"/>
      <c r="AA10" s="71"/>
      <c r="AB10" s="71"/>
      <c r="AC10" s="72"/>
    </row>
    <row r="11" spans="2:29" ht="14" thickBot="1" x14ac:dyDescent="0.2">
      <c r="B11" s="43"/>
      <c r="C11" s="58">
        <f t="shared" si="0"/>
        <v>0</v>
      </c>
      <c r="D11" s="544"/>
      <c r="E11" s="58">
        <f t="shared" si="1"/>
        <v>0</v>
      </c>
      <c r="F11" s="44"/>
      <c r="G11" s="58">
        <f t="shared" si="2"/>
        <v>0</v>
      </c>
      <c r="H11" s="44"/>
      <c r="I11" s="58">
        <f t="shared" si="3"/>
        <v>0</v>
      </c>
      <c r="J11" s="44"/>
      <c r="K11" s="58">
        <f t="shared" si="4"/>
        <v>0</v>
      </c>
      <c r="L11" s="44"/>
      <c r="M11" s="58">
        <f t="shared" si="5"/>
        <v>0</v>
      </c>
      <c r="N11" s="44"/>
      <c r="O11" s="58">
        <f t="shared" si="6"/>
        <v>0</v>
      </c>
      <c r="P11" s="44"/>
      <c r="Q11" s="58">
        <f t="shared" si="7"/>
        <v>0</v>
      </c>
      <c r="R11" s="45"/>
      <c r="S11" s="46"/>
      <c r="T11" s="46"/>
      <c r="U11" s="46"/>
      <c r="V11" s="46"/>
      <c r="W11" s="63">
        <f t="shared" si="8"/>
        <v>0</v>
      </c>
    </row>
    <row r="12" spans="2:29" ht="14" thickBot="1" x14ac:dyDescent="0.2">
      <c r="B12" s="43"/>
      <c r="C12" s="58">
        <f t="shared" si="0"/>
        <v>0</v>
      </c>
      <c r="D12" s="544"/>
      <c r="E12" s="58">
        <f t="shared" si="1"/>
        <v>0</v>
      </c>
      <c r="F12" s="44"/>
      <c r="G12" s="58">
        <f t="shared" si="2"/>
        <v>0</v>
      </c>
      <c r="H12" s="44"/>
      <c r="I12" s="58">
        <f t="shared" si="3"/>
        <v>0</v>
      </c>
      <c r="J12" s="44"/>
      <c r="K12" s="58">
        <f t="shared" si="4"/>
        <v>0</v>
      </c>
      <c r="L12" s="44"/>
      <c r="M12" s="58">
        <f t="shared" si="5"/>
        <v>0</v>
      </c>
      <c r="N12" s="44"/>
      <c r="O12" s="58">
        <f t="shared" si="6"/>
        <v>0</v>
      </c>
      <c r="P12" s="44"/>
      <c r="Q12" s="58">
        <f t="shared" si="7"/>
        <v>0</v>
      </c>
      <c r="R12" s="45"/>
      <c r="S12" s="46"/>
      <c r="T12" s="46"/>
      <c r="U12" s="46"/>
      <c r="V12" s="46"/>
      <c r="W12" s="63">
        <f t="shared" si="8"/>
        <v>0</v>
      </c>
    </row>
    <row r="13" spans="2:29" ht="14" thickBot="1" x14ac:dyDescent="0.2">
      <c r="B13" s="43"/>
      <c r="C13" s="58">
        <f t="shared" si="0"/>
        <v>0</v>
      </c>
      <c r="D13" s="544"/>
      <c r="E13" s="58">
        <f t="shared" si="1"/>
        <v>0</v>
      </c>
      <c r="F13" s="44"/>
      <c r="G13" s="58">
        <f t="shared" si="2"/>
        <v>0</v>
      </c>
      <c r="H13" s="44"/>
      <c r="I13" s="58">
        <f t="shared" si="3"/>
        <v>0</v>
      </c>
      <c r="J13" s="44"/>
      <c r="K13" s="58">
        <f t="shared" si="4"/>
        <v>0</v>
      </c>
      <c r="L13" s="44"/>
      <c r="M13" s="58">
        <f t="shared" si="5"/>
        <v>0</v>
      </c>
      <c r="N13" s="44"/>
      <c r="O13" s="58">
        <f t="shared" si="6"/>
        <v>0</v>
      </c>
      <c r="P13" s="44"/>
      <c r="Q13" s="58">
        <f t="shared" si="7"/>
        <v>0</v>
      </c>
      <c r="R13" s="45"/>
      <c r="S13" s="46"/>
      <c r="T13" s="46"/>
      <c r="U13" s="46"/>
      <c r="V13" s="46"/>
      <c r="W13" s="63">
        <f t="shared" si="8"/>
        <v>0</v>
      </c>
    </row>
    <row r="14" spans="2:29" ht="14" thickBot="1" x14ac:dyDescent="0.2">
      <c r="B14" s="43"/>
      <c r="C14" s="58">
        <f t="shared" si="0"/>
        <v>0</v>
      </c>
      <c r="D14" s="544"/>
      <c r="E14" s="58">
        <f t="shared" si="1"/>
        <v>0</v>
      </c>
      <c r="F14" s="44"/>
      <c r="G14" s="58">
        <f t="shared" si="2"/>
        <v>0</v>
      </c>
      <c r="H14" s="44"/>
      <c r="I14" s="58">
        <f t="shared" si="3"/>
        <v>0</v>
      </c>
      <c r="J14" s="44"/>
      <c r="K14" s="58">
        <f t="shared" si="4"/>
        <v>0</v>
      </c>
      <c r="L14" s="44"/>
      <c r="M14" s="58">
        <f t="shared" si="5"/>
        <v>0</v>
      </c>
      <c r="N14" s="44"/>
      <c r="O14" s="58">
        <f t="shared" si="6"/>
        <v>0</v>
      </c>
      <c r="P14" s="44"/>
      <c r="Q14" s="58">
        <f t="shared" si="7"/>
        <v>0</v>
      </c>
      <c r="R14" s="45"/>
      <c r="S14" s="46"/>
      <c r="T14" s="46"/>
      <c r="U14" s="46"/>
      <c r="V14" s="46"/>
      <c r="W14" s="63">
        <f t="shared" si="8"/>
        <v>0</v>
      </c>
    </row>
    <row r="15" spans="2:29" ht="14" thickBot="1" x14ac:dyDescent="0.2">
      <c r="B15" s="43"/>
      <c r="C15" s="58">
        <f t="shared" ref="C15:C39" si="9">G15</f>
        <v>0</v>
      </c>
      <c r="D15" s="544"/>
      <c r="E15" s="58">
        <f t="shared" ref="E15:E39" si="10">I15</f>
        <v>0</v>
      </c>
      <c r="F15" s="44"/>
      <c r="G15" s="58">
        <f t="shared" ref="G15:G39" si="11">I15</f>
        <v>0</v>
      </c>
      <c r="H15" s="44"/>
      <c r="I15" s="58">
        <f t="shared" ref="I15:I39" si="12">K15</f>
        <v>0</v>
      </c>
      <c r="J15" s="44"/>
      <c r="K15" s="58">
        <f t="shared" ref="K15:K39" si="13">M15</f>
        <v>0</v>
      </c>
      <c r="L15" s="44"/>
      <c r="M15" s="58">
        <f t="shared" ref="M15:M39" si="14">O15</f>
        <v>0</v>
      </c>
      <c r="N15" s="44"/>
      <c r="O15" s="58">
        <f t="shared" ref="O15:O39" si="15">Q15</f>
        <v>0</v>
      </c>
      <c r="P15" s="44"/>
      <c r="Q15" s="58">
        <f t="shared" ref="Q15:Q39" si="16">W15</f>
        <v>0</v>
      </c>
      <c r="R15" s="45"/>
      <c r="S15" s="46"/>
      <c r="T15" s="46"/>
      <c r="U15" s="46"/>
      <c r="V15" s="46"/>
      <c r="W15" s="63">
        <f t="shared" ref="W15:W39" si="17">R15*(S15/100)*T15*U15*(V15/100)</f>
        <v>0</v>
      </c>
    </row>
    <row r="16" spans="2:29" ht="14" thickBot="1" x14ac:dyDescent="0.2">
      <c r="B16" s="43"/>
      <c r="C16" s="58">
        <f t="shared" si="9"/>
        <v>0</v>
      </c>
      <c r="D16" s="544"/>
      <c r="E16" s="58">
        <f t="shared" si="10"/>
        <v>0</v>
      </c>
      <c r="F16" s="44"/>
      <c r="G16" s="58">
        <f t="shared" si="11"/>
        <v>0</v>
      </c>
      <c r="H16" s="44"/>
      <c r="I16" s="58">
        <f t="shared" si="12"/>
        <v>0</v>
      </c>
      <c r="J16" s="44"/>
      <c r="K16" s="58">
        <f t="shared" si="13"/>
        <v>0</v>
      </c>
      <c r="L16" s="44"/>
      <c r="M16" s="58">
        <f t="shared" si="14"/>
        <v>0</v>
      </c>
      <c r="N16" s="44"/>
      <c r="O16" s="58">
        <f t="shared" si="15"/>
        <v>0</v>
      </c>
      <c r="P16" s="44"/>
      <c r="Q16" s="58">
        <f t="shared" si="16"/>
        <v>0</v>
      </c>
      <c r="R16" s="45"/>
      <c r="S16" s="46"/>
      <c r="T16" s="46"/>
      <c r="U16" s="46"/>
      <c r="V16" s="46"/>
      <c r="W16" s="63">
        <f t="shared" si="17"/>
        <v>0</v>
      </c>
    </row>
    <row r="17" spans="2:23" ht="14" thickBot="1" x14ac:dyDescent="0.2">
      <c r="B17" s="43"/>
      <c r="C17" s="58">
        <f t="shared" si="9"/>
        <v>0</v>
      </c>
      <c r="D17" s="544"/>
      <c r="E17" s="58">
        <f t="shared" si="10"/>
        <v>0</v>
      </c>
      <c r="F17" s="44"/>
      <c r="G17" s="58">
        <f t="shared" si="11"/>
        <v>0</v>
      </c>
      <c r="H17" s="44"/>
      <c r="I17" s="58">
        <f t="shared" si="12"/>
        <v>0</v>
      </c>
      <c r="J17" s="44"/>
      <c r="K17" s="58">
        <f t="shared" si="13"/>
        <v>0</v>
      </c>
      <c r="L17" s="44"/>
      <c r="M17" s="58">
        <f t="shared" si="14"/>
        <v>0</v>
      </c>
      <c r="N17" s="44"/>
      <c r="O17" s="58">
        <f t="shared" si="15"/>
        <v>0</v>
      </c>
      <c r="P17" s="44"/>
      <c r="Q17" s="58">
        <f t="shared" si="16"/>
        <v>0</v>
      </c>
      <c r="R17" s="45"/>
      <c r="S17" s="46"/>
      <c r="T17" s="46"/>
      <c r="U17" s="46"/>
      <c r="V17" s="46"/>
      <c r="W17" s="63">
        <f t="shared" si="17"/>
        <v>0</v>
      </c>
    </row>
    <row r="18" spans="2:23" ht="14" thickBot="1" x14ac:dyDescent="0.2">
      <c r="B18" s="43"/>
      <c r="C18" s="58">
        <f t="shared" si="9"/>
        <v>0</v>
      </c>
      <c r="D18" s="544"/>
      <c r="E18" s="58">
        <f t="shared" si="10"/>
        <v>0</v>
      </c>
      <c r="F18" s="44"/>
      <c r="G18" s="58">
        <f t="shared" si="11"/>
        <v>0</v>
      </c>
      <c r="H18" s="44"/>
      <c r="I18" s="58">
        <f t="shared" si="12"/>
        <v>0</v>
      </c>
      <c r="J18" s="44"/>
      <c r="K18" s="58">
        <f t="shared" si="13"/>
        <v>0</v>
      </c>
      <c r="L18" s="44"/>
      <c r="M18" s="58">
        <f t="shared" si="14"/>
        <v>0</v>
      </c>
      <c r="N18" s="44"/>
      <c r="O18" s="58">
        <f t="shared" si="15"/>
        <v>0</v>
      </c>
      <c r="P18" s="44"/>
      <c r="Q18" s="58">
        <f t="shared" si="16"/>
        <v>0</v>
      </c>
      <c r="R18" s="45"/>
      <c r="S18" s="46"/>
      <c r="T18" s="46"/>
      <c r="U18" s="46"/>
      <c r="V18" s="46"/>
      <c r="W18" s="63">
        <f t="shared" si="17"/>
        <v>0</v>
      </c>
    </row>
    <row r="19" spans="2:23" ht="14" thickBot="1" x14ac:dyDescent="0.2">
      <c r="B19" s="43"/>
      <c r="C19" s="58">
        <f t="shared" si="9"/>
        <v>0</v>
      </c>
      <c r="D19" s="544"/>
      <c r="E19" s="58">
        <f t="shared" si="10"/>
        <v>0</v>
      </c>
      <c r="F19" s="44"/>
      <c r="G19" s="58">
        <f t="shared" si="11"/>
        <v>0</v>
      </c>
      <c r="H19" s="44"/>
      <c r="I19" s="58">
        <f t="shared" si="12"/>
        <v>0</v>
      </c>
      <c r="J19" s="44"/>
      <c r="K19" s="58">
        <f t="shared" si="13"/>
        <v>0</v>
      </c>
      <c r="L19" s="44"/>
      <c r="M19" s="58">
        <f t="shared" si="14"/>
        <v>0</v>
      </c>
      <c r="N19" s="44"/>
      <c r="O19" s="58">
        <f t="shared" si="15"/>
        <v>0</v>
      </c>
      <c r="P19" s="44"/>
      <c r="Q19" s="58">
        <f t="shared" si="16"/>
        <v>0</v>
      </c>
      <c r="R19" s="45"/>
      <c r="S19" s="46"/>
      <c r="T19" s="46"/>
      <c r="U19" s="46"/>
      <c r="V19" s="46"/>
      <c r="W19" s="63">
        <f t="shared" si="17"/>
        <v>0</v>
      </c>
    </row>
    <row r="20" spans="2:23" ht="14" thickBot="1" x14ac:dyDescent="0.2">
      <c r="B20" s="43"/>
      <c r="C20" s="58">
        <f t="shared" si="9"/>
        <v>0</v>
      </c>
      <c r="D20" s="544"/>
      <c r="E20" s="58">
        <f t="shared" si="10"/>
        <v>0</v>
      </c>
      <c r="F20" s="44"/>
      <c r="G20" s="58">
        <f t="shared" si="11"/>
        <v>0</v>
      </c>
      <c r="H20" s="44"/>
      <c r="I20" s="58">
        <f t="shared" si="12"/>
        <v>0</v>
      </c>
      <c r="J20" s="44"/>
      <c r="K20" s="58">
        <f t="shared" si="13"/>
        <v>0</v>
      </c>
      <c r="L20" s="44"/>
      <c r="M20" s="58">
        <f t="shared" si="14"/>
        <v>0</v>
      </c>
      <c r="N20" s="44"/>
      <c r="O20" s="58">
        <f t="shared" si="15"/>
        <v>0</v>
      </c>
      <c r="P20" s="44"/>
      <c r="Q20" s="58">
        <f t="shared" si="16"/>
        <v>0</v>
      </c>
      <c r="R20" s="45"/>
      <c r="S20" s="46"/>
      <c r="T20" s="46"/>
      <c r="U20" s="46"/>
      <c r="V20" s="46"/>
      <c r="W20" s="63">
        <f t="shared" si="17"/>
        <v>0</v>
      </c>
    </row>
    <row r="21" spans="2:23" ht="14" thickBot="1" x14ac:dyDescent="0.2">
      <c r="B21" s="43"/>
      <c r="C21" s="58">
        <f t="shared" si="9"/>
        <v>0</v>
      </c>
      <c r="D21" s="544"/>
      <c r="E21" s="58">
        <f t="shared" si="10"/>
        <v>0</v>
      </c>
      <c r="F21" s="44"/>
      <c r="G21" s="58">
        <f t="shared" si="11"/>
        <v>0</v>
      </c>
      <c r="H21" s="44"/>
      <c r="I21" s="58">
        <f t="shared" si="12"/>
        <v>0</v>
      </c>
      <c r="J21" s="44"/>
      <c r="K21" s="58">
        <f t="shared" si="13"/>
        <v>0</v>
      </c>
      <c r="L21" s="44"/>
      <c r="M21" s="58">
        <f t="shared" si="14"/>
        <v>0</v>
      </c>
      <c r="N21" s="44"/>
      <c r="O21" s="58">
        <f t="shared" si="15"/>
        <v>0</v>
      </c>
      <c r="P21" s="44"/>
      <c r="Q21" s="58">
        <f t="shared" si="16"/>
        <v>0</v>
      </c>
      <c r="R21" s="45"/>
      <c r="S21" s="46"/>
      <c r="T21" s="46"/>
      <c r="U21" s="46"/>
      <c r="V21" s="46"/>
      <c r="W21" s="63">
        <f t="shared" si="17"/>
        <v>0</v>
      </c>
    </row>
    <row r="22" spans="2:23" ht="14" thickBot="1" x14ac:dyDescent="0.2">
      <c r="B22" s="43"/>
      <c r="C22" s="58">
        <f t="shared" si="9"/>
        <v>0</v>
      </c>
      <c r="D22" s="544"/>
      <c r="E22" s="58">
        <f t="shared" si="10"/>
        <v>0</v>
      </c>
      <c r="F22" s="44"/>
      <c r="G22" s="58">
        <f t="shared" si="11"/>
        <v>0</v>
      </c>
      <c r="H22" s="44"/>
      <c r="I22" s="58">
        <f t="shared" si="12"/>
        <v>0</v>
      </c>
      <c r="J22" s="44"/>
      <c r="K22" s="58">
        <f t="shared" si="13"/>
        <v>0</v>
      </c>
      <c r="L22" s="44"/>
      <c r="M22" s="58">
        <f t="shared" si="14"/>
        <v>0</v>
      </c>
      <c r="N22" s="44"/>
      <c r="O22" s="58">
        <f t="shared" si="15"/>
        <v>0</v>
      </c>
      <c r="P22" s="44"/>
      <c r="Q22" s="58">
        <f t="shared" si="16"/>
        <v>0</v>
      </c>
      <c r="R22" s="45"/>
      <c r="S22" s="46"/>
      <c r="T22" s="46"/>
      <c r="U22" s="46"/>
      <c r="V22" s="46"/>
      <c r="W22" s="63">
        <f t="shared" si="17"/>
        <v>0</v>
      </c>
    </row>
    <row r="23" spans="2:23" ht="14" thickBot="1" x14ac:dyDescent="0.2">
      <c r="B23" s="43"/>
      <c r="C23" s="58">
        <f t="shared" si="9"/>
        <v>0</v>
      </c>
      <c r="D23" s="544"/>
      <c r="E23" s="58">
        <f t="shared" si="10"/>
        <v>0</v>
      </c>
      <c r="F23" s="44"/>
      <c r="G23" s="58">
        <f t="shared" si="11"/>
        <v>0</v>
      </c>
      <c r="H23" s="44"/>
      <c r="I23" s="58">
        <f t="shared" si="12"/>
        <v>0</v>
      </c>
      <c r="J23" s="44"/>
      <c r="K23" s="58">
        <f t="shared" si="13"/>
        <v>0</v>
      </c>
      <c r="L23" s="44"/>
      <c r="M23" s="58">
        <f t="shared" si="14"/>
        <v>0</v>
      </c>
      <c r="N23" s="44"/>
      <c r="O23" s="58">
        <f t="shared" si="15"/>
        <v>0</v>
      </c>
      <c r="P23" s="44"/>
      <c r="Q23" s="58">
        <f t="shared" si="16"/>
        <v>0</v>
      </c>
      <c r="R23" s="45"/>
      <c r="S23" s="46"/>
      <c r="T23" s="46"/>
      <c r="U23" s="46"/>
      <c r="V23" s="46"/>
      <c r="W23" s="63">
        <f t="shared" si="17"/>
        <v>0</v>
      </c>
    </row>
    <row r="24" spans="2:23" ht="14" thickBot="1" x14ac:dyDescent="0.2">
      <c r="B24" s="43"/>
      <c r="C24" s="58">
        <f t="shared" si="9"/>
        <v>0</v>
      </c>
      <c r="D24" s="544"/>
      <c r="E24" s="58">
        <f t="shared" si="10"/>
        <v>0</v>
      </c>
      <c r="F24" s="44"/>
      <c r="G24" s="58">
        <f t="shared" si="11"/>
        <v>0</v>
      </c>
      <c r="H24" s="44"/>
      <c r="I24" s="58">
        <f t="shared" si="12"/>
        <v>0</v>
      </c>
      <c r="J24" s="44"/>
      <c r="K24" s="58">
        <f t="shared" si="13"/>
        <v>0</v>
      </c>
      <c r="L24" s="44"/>
      <c r="M24" s="58">
        <f t="shared" si="14"/>
        <v>0</v>
      </c>
      <c r="N24" s="44"/>
      <c r="O24" s="58">
        <f t="shared" si="15"/>
        <v>0</v>
      </c>
      <c r="P24" s="44"/>
      <c r="Q24" s="58">
        <f t="shared" si="16"/>
        <v>0</v>
      </c>
      <c r="R24" s="45"/>
      <c r="S24" s="46"/>
      <c r="T24" s="46"/>
      <c r="U24" s="46"/>
      <c r="V24" s="46"/>
      <c r="W24" s="63">
        <f t="shared" si="17"/>
        <v>0</v>
      </c>
    </row>
    <row r="25" spans="2:23" ht="14" thickBot="1" x14ac:dyDescent="0.2">
      <c r="B25" s="43"/>
      <c r="C25" s="58">
        <f t="shared" si="9"/>
        <v>0</v>
      </c>
      <c r="D25" s="544"/>
      <c r="E25" s="58">
        <f t="shared" si="10"/>
        <v>0</v>
      </c>
      <c r="F25" s="44"/>
      <c r="G25" s="58">
        <f t="shared" si="11"/>
        <v>0</v>
      </c>
      <c r="H25" s="44"/>
      <c r="I25" s="58">
        <f t="shared" si="12"/>
        <v>0</v>
      </c>
      <c r="J25" s="44"/>
      <c r="K25" s="58">
        <f t="shared" si="13"/>
        <v>0</v>
      </c>
      <c r="L25" s="44"/>
      <c r="M25" s="58">
        <f t="shared" si="14"/>
        <v>0</v>
      </c>
      <c r="N25" s="44"/>
      <c r="O25" s="58">
        <f t="shared" si="15"/>
        <v>0</v>
      </c>
      <c r="P25" s="44"/>
      <c r="Q25" s="58">
        <f t="shared" si="16"/>
        <v>0</v>
      </c>
      <c r="R25" s="45"/>
      <c r="S25" s="46"/>
      <c r="T25" s="46"/>
      <c r="U25" s="46"/>
      <c r="V25" s="46"/>
      <c r="W25" s="63">
        <f t="shared" si="17"/>
        <v>0</v>
      </c>
    </row>
    <row r="26" spans="2:23" ht="14" thickBot="1" x14ac:dyDescent="0.2">
      <c r="B26" s="43"/>
      <c r="C26" s="58">
        <f t="shared" si="9"/>
        <v>0</v>
      </c>
      <c r="D26" s="544"/>
      <c r="E26" s="58">
        <f t="shared" si="10"/>
        <v>0</v>
      </c>
      <c r="F26" s="44"/>
      <c r="G26" s="58">
        <f t="shared" si="11"/>
        <v>0</v>
      </c>
      <c r="H26" s="44"/>
      <c r="I26" s="58">
        <f t="shared" si="12"/>
        <v>0</v>
      </c>
      <c r="J26" s="44"/>
      <c r="K26" s="58">
        <f t="shared" si="13"/>
        <v>0</v>
      </c>
      <c r="L26" s="44"/>
      <c r="M26" s="58">
        <f t="shared" si="14"/>
        <v>0</v>
      </c>
      <c r="N26" s="44"/>
      <c r="O26" s="58">
        <f t="shared" si="15"/>
        <v>0</v>
      </c>
      <c r="P26" s="44"/>
      <c r="Q26" s="58">
        <f t="shared" si="16"/>
        <v>0</v>
      </c>
      <c r="R26" s="45"/>
      <c r="S26" s="46"/>
      <c r="T26" s="46"/>
      <c r="U26" s="46"/>
      <c r="V26" s="46"/>
      <c r="W26" s="63">
        <f t="shared" si="17"/>
        <v>0</v>
      </c>
    </row>
    <row r="27" spans="2:23" ht="14" thickBot="1" x14ac:dyDescent="0.2">
      <c r="B27" s="43"/>
      <c r="C27" s="58">
        <f t="shared" si="9"/>
        <v>0</v>
      </c>
      <c r="D27" s="544"/>
      <c r="E27" s="58">
        <f t="shared" si="10"/>
        <v>0</v>
      </c>
      <c r="F27" s="44"/>
      <c r="G27" s="58">
        <f t="shared" si="11"/>
        <v>0</v>
      </c>
      <c r="H27" s="44"/>
      <c r="I27" s="58">
        <f t="shared" si="12"/>
        <v>0</v>
      </c>
      <c r="J27" s="44"/>
      <c r="K27" s="58">
        <f t="shared" si="13"/>
        <v>0</v>
      </c>
      <c r="L27" s="44"/>
      <c r="M27" s="58">
        <f t="shared" si="14"/>
        <v>0</v>
      </c>
      <c r="N27" s="44"/>
      <c r="O27" s="58">
        <f t="shared" si="15"/>
        <v>0</v>
      </c>
      <c r="P27" s="44"/>
      <c r="Q27" s="58">
        <f t="shared" si="16"/>
        <v>0</v>
      </c>
      <c r="R27" s="45"/>
      <c r="S27" s="46"/>
      <c r="T27" s="46"/>
      <c r="U27" s="46"/>
      <c r="V27" s="46"/>
      <c r="W27" s="63">
        <f t="shared" si="17"/>
        <v>0</v>
      </c>
    </row>
    <row r="28" spans="2:23" ht="14" thickBot="1" x14ac:dyDescent="0.2">
      <c r="B28" s="43"/>
      <c r="C28" s="58">
        <f t="shared" si="9"/>
        <v>0</v>
      </c>
      <c r="D28" s="544"/>
      <c r="E28" s="58">
        <f t="shared" si="10"/>
        <v>0</v>
      </c>
      <c r="F28" s="44"/>
      <c r="G28" s="58">
        <f t="shared" si="11"/>
        <v>0</v>
      </c>
      <c r="H28" s="44"/>
      <c r="I28" s="58">
        <f t="shared" si="12"/>
        <v>0</v>
      </c>
      <c r="J28" s="44"/>
      <c r="K28" s="58">
        <f t="shared" si="13"/>
        <v>0</v>
      </c>
      <c r="L28" s="44"/>
      <c r="M28" s="58">
        <f t="shared" si="14"/>
        <v>0</v>
      </c>
      <c r="N28" s="44"/>
      <c r="O28" s="58">
        <f t="shared" si="15"/>
        <v>0</v>
      </c>
      <c r="P28" s="44"/>
      <c r="Q28" s="58">
        <f t="shared" si="16"/>
        <v>0</v>
      </c>
      <c r="R28" s="45"/>
      <c r="S28" s="46"/>
      <c r="T28" s="46"/>
      <c r="U28" s="46"/>
      <c r="V28" s="46"/>
      <c r="W28" s="63">
        <f t="shared" si="17"/>
        <v>0</v>
      </c>
    </row>
    <row r="29" spans="2:23" ht="14" thickBot="1" x14ac:dyDescent="0.2">
      <c r="B29" s="43"/>
      <c r="C29" s="58">
        <f t="shared" si="9"/>
        <v>0</v>
      </c>
      <c r="D29" s="544"/>
      <c r="E29" s="58">
        <f t="shared" si="10"/>
        <v>0</v>
      </c>
      <c r="F29" s="44"/>
      <c r="G29" s="58">
        <f t="shared" si="11"/>
        <v>0</v>
      </c>
      <c r="H29" s="44"/>
      <c r="I29" s="58">
        <f t="shared" si="12"/>
        <v>0</v>
      </c>
      <c r="J29" s="44"/>
      <c r="K29" s="58">
        <f t="shared" si="13"/>
        <v>0</v>
      </c>
      <c r="L29" s="44"/>
      <c r="M29" s="58">
        <f t="shared" si="14"/>
        <v>0</v>
      </c>
      <c r="N29" s="44"/>
      <c r="O29" s="58">
        <f t="shared" si="15"/>
        <v>0</v>
      </c>
      <c r="P29" s="44"/>
      <c r="Q29" s="58">
        <f t="shared" si="16"/>
        <v>0</v>
      </c>
      <c r="R29" s="45"/>
      <c r="S29" s="46"/>
      <c r="T29" s="46"/>
      <c r="U29" s="46"/>
      <c r="V29" s="46"/>
      <c r="W29" s="63">
        <f t="shared" si="17"/>
        <v>0</v>
      </c>
    </row>
    <row r="30" spans="2:23" ht="14" thickBot="1" x14ac:dyDescent="0.2">
      <c r="B30" s="43"/>
      <c r="C30" s="58">
        <f t="shared" si="9"/>
        <v>0</v>
      </c>
      <c r="D30" s="544"/>
      <c r="E30" s="58">
        <f t="shared" si="10"/>
        <v>0</v>
      </c>
      <c r="F30" s="44"/>
      <c r="G30" s="58">
        <f t="shared" si="11"/>
        <v>0</v>
      </c>
      <c r="H30" s="44"/>
      <c r="I30" s="58">
        <f t="shared" si="12"/>
        <v>0</v>
      </c>
      <c r="J30" s="44"/>
      <c r="K30" s="58">
        <f t="shared" si="13"/>
        <v>0</v>
      </c>
      <c r="L30" s="44"/>
      <c r="M30" s="58">
        <f t="shared" si="14"/>
        <v>0</v>
      </c>
      <c r="N30" s="44"/>
      <c r="O30" s="58">
        <f t="shared" si="15"/>
        <v>0</v>
      </c>
      <c r="P30" s="44"/>
      <c r="Q30" s="58">
        <f t="shared" si="16"/>
        <v>0</v>
      </c>
      <c r="R30" s="45"/>
      <c r="S30" s="46"/>
      <c r="T30" s="46"/>
      <c r="U30" s="46"/>
      <c r="V30" s="46"/>
      <c r="W30" s="63">
        <f t="shared" si="17"/>
        <v>0</v>
      </c>
    </row>
    <row r="31" spans="2:23" ht="14" thickBot="1" x14ac:dyDescent="0.2">
      <c r="B31" s="43"/>
      <c r="C31" s="58">
        <f t="shared" si="9"/>
        <v>0</v>
      </c>
      <c r="D31" s="544"/>
      <c r="E31" s="58">
        <f t="shared" si="10"/>
        <v>0</v>
      </c>
      <c r="F31" s="44"/>
      <c r="G31" s="58">
        <f t="shared" si="11"/>
        <v>0</v>
      </c>
      <c r="H31" s="44"/>
      <c r="I31" s="58">
        <f t="shared" si="12"/>
        <v>0</v>
      </c>
      <c r="J31" s="44"/>
      <c r="K31" s="58">
        <f t="shared" si="13"/>
        <v>0</v>
      </c>
      <c r="L31" s="44"/>
      <c r="M31" s="58">
        <f t="shared" si="14"/>
        <v>0</v>
      </c>
      <c r="N31" s="44"/>
      <c r="O31" s="58">
        <f t="shared" si="15"/>
        <v>0</v>
      </c>
      <c r="P31" s="44"/>
      <c r="Q31" s="58">
        <f t="shared" si="16"/>
        <v>0</v>
      </c>
      <c r="R31" s="45"/>
      <c r="S31" s="46"/>
      <c r="T31" s="46"/>
      <c r="U31" s="46"/>
      <c r="V31" s="46"/>
      <c r="W31" s="63">
        <f t="shared" si="17"/>
        <v>0</v>
      </c>
    </row>
    <row r="32" spans="2:23" ht="14" thickBot="1" x14ac:dyDescent="0.2">
      <c r="B32" s="43"/>
      <c r="C32" s="58">
        <f t="shared" si="9"/>
        <v>0</v>
      </c>
      <c r="D32" s="544"/>
      <c r="E32" s="58">
        <f t="shared" si="10"/>
        <v>0</v>
      </c>
      <c r="F32" s="44"/>
      <c r="G32" s="58">
        <f t="shared" si="11"/>
        <v>0</v>
      </c>
      <c r="H32" s="44"/>
      <c r="I32" s="58">
        <f t="shared" si="12"/>
        <v>0</v>
      </c>
      <c r="J32" s="44"/>
      <c r="K32" s="58">
        <f t="shared" si="13"/>
        <v>0</v>
      </c>
      <c r="L32" s="44"/>
      <c r="M32" s="58">
        <f t="shared" si="14"/>
        <v>0</v>
      </c>
      <c r="N32" s="44"/>
      <c r="O32" s="58">
        <f t="shared" si="15"/>
        <v>0</v>
      </c>
      <c r="P32" s="44"/>
      <c r="Q32" s="58">
        <f t="shared" si="16"/>
        <v>0</v>
      </c>
      <c r="R32" s="45"/>
      <c r="S32" s="46"/>
      <c r="T32" s="46"/>
      <c r="U32" s="46"/>
      <c r="V32" s="46"/>
      <c r="W32" s="63">
        <f t="shared" si="17"/>
        <v>0</v>
      </c>
    </row>
    <row r="33" spans="2:23" ht="14" thickBot="1" x14ac:dyDescent="0.2">
      <c r="B33" s="43"/>
      <c r="C33" s="58">
        <f t="shared" si="9"/>
        <v>0</v>
      </c>
      <c r="D33" s="544"/>
      <c r="E33" s="58">
        <f t="shared" si="10"/>
        <v>0</v>
      </c>
      <c r="F33" s="44"/>
      <c r="G33" s="58">
        <f t="shared" si="11"/>
        <v>0</v>
      </c>
      <c r="H33" s="44"/>
      <c r="I33" s="58">
        <f t="shared" si="12"/>
        <v>0</v>
      </c>
      <c r="J33" s="44"/>
      <c r="K33" s="58">
        <f t="shared" si="13"/>
        <v>0</v>
      </c>
      <c r="L33" s="44"/>
      <c r="M33" s="58">
        <f t="shared" si="14"/>
        <v>0</v>
      </c>
      <c r="N33" s="44"/>
      <c r="O33" s="58">
        <f t="shared" si="15"/>
        <v>0</v>
      </c>
      <c r="P33" s="44"/>
      <c r="Q33" s="58">
        <f t="shared" si="16"/>
        <v>0</v>
      </c>
      <c r="R33" s="45"/>
      <c r="S33" s="46"/>
      <c r="T33" s="46"/>
      <c r="U33" s="46"/>
      <c r="V33" s="46"/>
      <c r="W33" s="63">
        <f t="shared" si="17"/>
        <v>0</v>
      </c>
    </row>
    <row r="34" spans="2:23" ht="14" thickBot="1" x14ac:dyDescent="0.2">
      <c r="B34" s="43"/>
      <c r="C34" s="58">
        <f t="shared" si="9"/>
        <v>0</v>
      </c>
      <c r="D34" s="544"/>
      <c r="E34" s="58">
        <f t="shared" si="10"/>
        <v>0</v>
      </c>
      <c r="F34" s="44"/>
      <c r="G34" s="58">
        <f t="shared" si="11"/>
        <v>0</v>
      </c>
      <c r="H34" s="44"/>
      <c r="I34" s="58">
        <f t="shared" si="12"/>
        <v>0</v>
      </c>
      <c r="J34" s="44"/>
      <c r="K34" s="58">
        <f t="shared" si="13"/>
        <v>0</v>
      </c>
      <c r="L34" s="44"/>
      <c r="M34" s="58">
        <f t="shared" si="14"/>
        <v>0</v>
      </c>
      <c r="N34" s="44"/>
      <c r="O34" s="58">
        <f t="shared" si="15"/>
        <v>0</v>
      </c>
      <c r="P34" s="44"/>
      <c r="Q34" s="58">
        <f t="shared" si="16"/>
        <v>0</v>
      </c>
      <c r="R34" s="45"/>
      <c r="S34" s="46"/>
      <c r="T34" s="46"/>
      <c r="U34" s="46"/>
      <c r="V34" s="46"/>
      <c r="W34" s="63">
        <f t="shared" si="17"/>
        <v>0</v>
      </c>
    </row>
    <row r="35" spans="2:23" ht="14" thickBot="1" x14ac:dyDescent="0.2">
      <c r="B35" s="43"/>
      <c r="C35" s="58">
        <f t="shared" si="9"/>
        <v>0</v>
      </c>
      <c r="D35" s="544"/>
      <c r="E35" s="58">
        <f t="shared" si="10"/>
        <v>0</v>
      </c>
      <c r="F35" s="44"/>
      <c r="G35" s="58">
        <f t="shared" si="11"/>
        <v>0</v>
      </c>
      <c r="H35" s="44"/>
      <c r="I35" s="58">
        <f t="shared" si="12"/>
        <v>0</v>
      </c>
      <c r="J35" s="44"/>
      <c r="K35" s="58">
        <f t="shared" si="13"/>
        <v>0</v>
      </c>
      <c r="L35" s="44"/>
      <c r="M35" s="58">
        <f t="shared" si="14"/>
        <v>0</v>
      </c>
      <c r="N35" s="44"/>
      <c r="O35" s="58">
        <f t="shared" si="15"/>
        <v>0</v>
      </c>
      <c r="P35" s="44"/>
      <c r="Q35" s="58">
        <f t="shared" si="16"/>
        <v>0</v>
      </c>
      <c r="R35" s="45"/>
      <c r="S35" s="46"/>
      <c r="T35" s="46"/>
      <c r="U35" s="46"/>
      <c r="V35" s="46"/>
      <c r="W35" s="63">
        <f t="shared" si="17"/>
        <v>0</v>
      </c>
    </row>
    <row r="36" spans="2:23" ht="14" thickBot="1" x14ac:dyDescent="0.2">
      <c r="B36" s="43"/>
      <c r="C36" s="58">
        <f t="shared" si="9"/>
        <v>0</v>
      </c>
      <c r="D36" s="544"/>
      <c r="E36" s="58">
        <f t="shared" si="10"/>
        <v>0</v>
      </c>
      <c r="F36" s="44"/>
      <c r="G36" s="58">
        <f t="shared" si="11"/>
        <v>0</v>
      </c>
      <c r="H36" s="44"/>
      <c r="I36" s="58">
        <f t="shared" si="12"/>
        <v>0</v>
      </c>
      <c r="J36" s="44"/>
      <c r="K36" s="58">
        <f t="shared" si="13"/>
        <v>0</v>
      </c>
      <c r="L36" s="44"/>
      <c r="M36" s="58">
        <f t="shared" si="14"/>
        <v>0</v>
      </c>
      <c r="N36" s="44"/>
      <c r="O36" s="58">
        <f t="shared" si="15"/>
        <v>0</v>
      </c>
      <c r="P36" s="44"/>
      <c r="Q36" s="58">
        <f t="shared" si="16"/>
        <v>0</v>
      </c>
      <c r="R36" s="45"/>
      <c r="S36" s="46"/>
      <c r="T36" s="46"/>
      <c r="U36" s="46"/>
      <c r="V36" s="46"/>
      <c r="W36" s="63">
        <f t="shared" si="17"/>
        <v>0</v>
      </c>
    </row>
    <row r="37" spans="2:23" ht="14" thickBot="1" x14ac:dyDescent="0.2">
      <c r="B37" s="43"/>
      <c r="C37" s="58">
        <f t="shared" si="9"/>
        <v>0</v>
      </c>
      <c r="D37" s="544"/>
      <c r="E37" s="58">
        <f t="shared" si="10"/>
        <v>0</v>
      </c>
      <c r="F37" s="44"/>
      <c r="G37" s="58">
        <f t="shared" si="11"/>
        <v>0</v>
      </c>
      <c r="H37" s="44"/>
      <c r="I37" s="58">
        <f t="shared" si="12"/>
        <v>0</v>
      </c>
      <c r="J37" s="44"/>
      <c r="K37" s="58">
        <f t="shared" si="13"/>
        <v>0</v>
      </c>
      <c r="L37" s="44"/>
      <c r="M37" s="58">
        <f t="shared" si="14"/>
        <v>0</v>
      </c>
      <c r="N37" s="44"/>
      <c r="O37" s="58">
        <f t="shared" si="15"/>
        <v>0</v>
      </c>
      <c r="P37" s="44"/>
      <c r="Q37" s="58">
        <f t="shared" si="16"/>
        <v>0</v>
      </c>
      <c r="R37" s="45"/>
      <c r="S37" s="46"/>
      <c r="T37" s="46"/>
      <c r="U37" s="46"/>
      <c r="V37" s="46"/>
      <c r="W37" s="63">
        <f t="shared" si="17"/>
        <v>0</v>
      </c>
    </row>
    <row r="38" spans="2:23" ht="14" thickBot="1" x14ac:dyDescent="0.2">
      <c r="B38" s="43"/>
      <c r="C38" s="58">
        <f t="shared" si="9"/>
        <v>0</v>
      </c>
      <c r="D38" s="544"/>
      <c r="E38" s="58">
        <f t="shared" si="10"/>
        <v>0</v>
      </c>
      <c r="F38" s="44"/>
      <c r="G38" s="58">
        <f t="shared" si="11"/>
        <v>0</v>
      </c>
      <c r="H38" s="44"/>
      <c r="I38" s="58">
        <f t="shared" si="12"/>
        <v>0</v>
      </c>
      <c r="J38" s="44"/>
      <c r="K38" s="58">
        <f t="shared" si="13"/>
        <v>0</v>
      </c>
      <c r="L38" s="44"/>
      <c r="M38" s="58">
        <f t="shared" si="14"/>
        <v>0</v>
      </c>
      <c r="N38" s="44"/>
      <c r="O38" s="58">
        <f t="shared" si="15"/>
        <v>0</v>
      </c>
      <c r="P38" s="44"/>
      <c r="Q38" s="58">
        <f t="shared" si="16"/>
        <v>0</v>
      </c>
      <c r="R38" s="45"/>
      <c r="S38" s="46"/>
      <c r="T38" s="46"/>
      <c r="U38" s="46"/>
      <c r="V38" s="46"/>
      <c r="W38" s="63">
        <f t="shared" si="17"/>
        <v>0</v>
      </c>
    </row>
    <row r="39" spans="2:23" ht="14" thickBot="1" x14ac:dyDescent="0.2">
      <c r="B39" s="43"/>
      <c r="C39" s="58">
        <f t="shared" si="9"/>
        <v>0</v>
      </c>
      <c r="D39" s="544"/>
      <c r="E39" s="58">
        <f t="shared" si="10"/>
        <v>0</v>
      </c>
      <c r="F39" s="44"/>
      <c r="G39" s="58">
        <f t="shared" si="11"/>
        <v>0</v>
      </c>
      <c r="H39" s="44"/>
      <c r="I39" s="58">
        <f t="shared" si="12"/>
        <v>0</v>
      </c>
      <c r="J39" s="44"/>
      <c r="K39" s="58">
        <f t="shared" si="13"/>
        <v>0</v>
      </c>
      <c r="L39" s="44"/>
      <c r="M39" s="58">
        <f t="shared" si="14"/>
        <v>0</v>
      </c>
      <c r="N39" s="44"/>
      <c r="O39" s="58">
        <f t="shared" si="15"/>
        <v>0</v>
      </c>
      <c r="P39" s="44"/>
      <c r="Q39" s="58">
        <f t="shared" si="16"/>
        <v>0</v>
      </c>
      <c r="R39" s="45"/>
      <c r="S39" s="46"/>
      <c r="T39" s="46"/>
      <c r="U39" s="46"/>
      <c r="V39" s="46"/>
      <c r="W39" s="63">
        <f t="shared" si="17"/>
        <v>0</v>
      </c>
    </row>
    <row r="40" spans="2:23" ht="14" thickBot="1" x14ac:dyDescent="0.2">
      <c r="B40" s="43"/>
      <c r="C40" s="58">
        <f t="shared" ref="C40:C55" si="18">G40</f>
        <v>0</v>
      </c>
      <c r="D40" s="544"/>
      <c r="E40" s="58">
        <f t="shared" ref="E40:E55" si="19">I40</f>
        <v>0</v>
      </c>
      <c r="F40" s="44"/>
      <c r="G40" s="58">
        <f t="shared" ref="G40:G55" si="20">I40</f>
        <v>0</v>
      </c>
      <c r="H40" s="44"/>
      <c r="I40" s="58">
        <f t="shared" ref="I40:I55" si="21">K40</f>
        <v>0</v>
      </c>
      <c r="J40" s="44"/>
      <c r="K40" s="58">
        <f t="shared" ref="K40:K55" si="22">M40</f>
        <v>0</v>
      </c>
      <c r="L40" s="44"/>
      <c r="M40" s="58">
        <f t="shared" ref="M40:M55" si="23">O40</f>
        <v>0</v>
      </c>
      <c r="N40" s="44"/>
      <c r="O40" s="58">
        <f t="shared" ref="O40:O55" si="24">Q40</f>
        <v>0</v>
      </c>
      <c r="P40" s="44"/>
      <c r="Q40" s="58">
        <f t="shared" ref="Q40:Q55" si="25">W40</f>
        <v>0</v>
      </c>
      <c r="R40" s="45"/>
      <c r="S40" s="46"/>
      <c r="T40" s="46"/>
      <c r="U40" s="46"/>
      <c r="V40" s="46"/>
      <c r="W40" s="63">
        <f t="shared" ref="W40:W55" si="26">R40*(S40/100)*T40*U40*(V40/100)</f>
        <v>0</v>
      </c>
    </row>
    <row r="41" spans="2:23" ht="14" thickBot="1" x14ac:dyDescent="0.2">
      <c r="B41" s="43"/>
      <c r="C41" s="58">
        <f t="shared" si="18"/>
        <v>0</v>
      </c>
      <c r="D41" s="544"/>
      <c r="E41" s="58">
        <f t="shared" si="19"/>
        <v>0</v>
      </c>
      <c r="F41" s="44"/>
      <c r="G41" s="58">
        <f t="shared" si="20"/>
        <v>0</v>
      </c>
      <c r="H41" s="44"/>
      <c r="I41" s="58">
        <f t="shared" si="21"/>
        <v>0</v>
      </c>
      <c r="J41" s="44"/>
      <c r="K41" s="58">
        <f t="shared" si="22"/>
        <v>0</v>
      </c>
      <c r="L41" s="44"/>
      <c r="M41" s="58">
        <f t="shared" si="23"/>
        <v>0</v>
      </c>
      <c r="N41" s="44"/>
      <c r="O41" s="58">
        <f t="shared" si="24"/>
        <v>0</v>
      </c>
      <c r="P41" s="44"/>
      <c r="Q41" s="58">
        <f t="shared" si="25"/>
        <v>0</v>
      </c>
      <c r="R41" s="45"/>
      <c r="S41" s="46"/>
      <c r="T41" s="46"/>
      <c r="U41" s="46"/>
      <c r="V41" s="46"/>
      <c r="W41" s="63">
        <f t="shared" si="26"/>
        <v>0</v>
      </c>
    </row>
    <row r="42" spans="2:23" ht="14" thickBot="1" x14ac:dyDescent="0.2">
      <c r="B42" s="43"/>
      <c r="C42" s="58">
        <f t="shared" si="18"/>
        <v>0</v>
      </c>
      <c r="D42" s="544"/>
      <c r="E42" s="58">
        <f t="shared" si="19"/>
        <v>0</v>
      </c>
      <c r="F42" s="44"/>
      <c r="G42" s="58">
        <f t="shared" si="20"/>
        <v>0</v>
      </c>
      <c r="H42" s="44"/>
      <c r="I42" s="58">
        <f t="shared" si="21"/>
        <v>0</v>
      </c>
      <c r="J42" s="44"/>
      <c r="K42" s="58">
        <f t="shared" si="22"/>
        <v>0</v>
      </c>
      <c r="L42" s="44"/>
      <c r="M42" s="58">
        <f t="shared" si="23"/>
        <v>0</v>
      </c>
      <c r="N42" s="44"/>
      <c r="O42" s="58">
        <f t="shared" si="24"/>
        <v>0</v>
      </c>
      <c r="P42" s="44"/>
      <c r="Q42" s="58">
        <f t="shared" si="25"/>
        <v>0</v>
      </c>
      <c r="R42" s="45"/>
      <c r="S42" s="46"/>
      <c r="T42" s="46"/>
      <c r="U42" s="46"/>
      <c r="V42" s="46"/>
      <c r="W42" s="63">
        <f t="shared" si="26"/>
        <v>0</v>
      </c>
    </row>
    <row r="43" spans="2:23" ht="14" thickBot="1" x14ac:dyDescent="0.2">
      <c r="B43" s="43"/>
      <c r="C43" s="58">
        <f t="shared" si="18"/>
        <v>0</v>
      </c>
      <c r="D43" s="544"/>
      <c r="E43" s="58">
        <f t="shared" si="19"/>
        <v>0</v>
      </c>
      <c r="F43" s="44"/>
      <c r="G43" s="58">
        <f t="shared" si="20"/>
        <v>0</v>
      </c>
      <c r="H43" s="44"/>
      <c r="I43" s="58">
        <f t="shared" si="21"/>
        <v>0</v>
      </c>
      <c r="J43" s="44"/>
      <c r="K43" s="58">
        <f t="shared" si="22"/>
        <v>0</v>
      </c>
      <c r="L43" s="44"/>
      <c r="M43" s="58">
        <f t="shared" si="23"/>
        <v>0</v>
      </c>
      <c r="N43" s="44"/>
      <c r="O43" s="58">
        <f t="shared" si="24"/>
        <v>0</v>
      </c>
      <c r="P43" s="44"/>
      <c r="Q43" s="58">
        <f t="shared" si="25"/>
        <v>0</v>
      </c>
      <c r="R43" s="45"/>
      <c r="S43" s="46"/>
      <c r="T43" s="46"/>
      <c r="U43" s="46"/>
      <c r="V43" s="46"/>
      <c r="W43" s="63">
        <f t="shared" si="26"/>
        <v>0</v>
      </c>
    </row>
    <row r="44" spans="2:23" ht="14" thickBot="1" x14ac:dyDescent="0.2">
      <c r="B44" s="43"/>
      <c r="C44" s="58">
        <f t="shared" si="18"/>
        <v>0</v>
      </c>
      <c r="D44" s="544"/>
      <c r="E44" s="58">
        <f t="shared" si="19"/>
        <v>0</v>
      </c>
      <c r="F44" s="44"/>
      <c r="G44" s="58">
        <f t="shared" si="20"/>
        <v>0</v>
      </c>
      <c r="H44" s="44"/>
      <c r="I44" s="58">
        <f t="shared" si="21"/>
        <v>0</v>
      </c>
      <c r="J44" s="44"/>
      <c r="K44" s="58">
        <f t="shared" si="22"/>
        <v>0</v>
      </c>
      <c r="L44" s="44"/>
      <c r="M44" s="58">
        <f t="shared" si="23"/>
        <v>0</v>
      </c>
      <c r="N44" s="44"/>
      <c r="O44" s="58">
        <f t="shared" si="24"/>
        <v>0</v>
      </c>
      <c r="P44" s="44"/>
      <c r="Q44" s="58">
        <f t="shared" si="25"/>
        <v>0</v>
      </c>
      <c r="R44" s="45"/>
      <c r="S44" s="46"/>
      <c r="T44" s="46"/>
      <c r="U44" s="46"/>
      <c r="V44" s="46"/>
      <c r="W44" s="63">
        <f t="shared" si="26"/>
        <v>0</v>
      </c>
    </row>
    <row r="45" spans="2:23" ht="14" thickBot="1" x14ac:dyDescent="0.2">
      <c r="B45" s="43"/>
      <c r="C45" s="58">
        <f t="shared" si="18"/>
        <v>0</v>
      </c>
      <c r="D45" s="544"/>
      <c r="E45" s="58">
        <f t="shared" si="19"/>
        <v>0</v>
      </c>
      <c r="F45" s="44"/>
      <c r="G45" s="58">
        <f t="shared" si="20"/>
        <v>0</v>
      </c>
      <c r="H45" s="44"/>
      <c r="I45" s="58">
        <f t="shared" si="21"/>
        <v>0</v>
      </c>
      <c r="J45" s="44"/>
      <c r="K45" s="58">
        <f t="shared" si="22"/>
        <v>0</v>
      </c>
      <c r="L45" s="44"/>
      <c r="M45" s="58">
        <f t="shared" si="23"/>
        <v>0</v>
      </c>
      <c r="N45" s="44"/>
      <c r="O45" s="58">
        <f t="shared" si="24"/>
        <v>0</v>
      </c>
      <c r="P45" s="44"/>
      <c r="Q45" s="58">
        <f t="shared" si="25"/>
        <v>0</v>
      </c>
      <c r="R45" s="45"/>
      <c r="S45" s="46"/>
      <c r="T45" s="46"/>
      <c r="U45" s="46"/>
      <c r="V45" s="46"/>
      <c r="W45" s="63">
        <f t="shared" si="26"/>
        <v>0</v>
      </c>
    </row>
    <row r="46" spans="2:23" ht="14" thickBot="1" x14ac:dyDescent="0.2">
      <c r="B46" s="43"/>
      <c r="C46" s="58">
        <f t="shared" si="18"/>
        <v>0</v>
      </c>
      <c r="D46" s="544"/>
      <c r="E46" s="58">
        <f t="shared" si="19"/>
        <v>0</v>
      </c>
      <c r="F46" s="44"/>
      <c r="G46" s="58">
        <f t="shared" si="20"/>
        <v>0</v>
      </c>
      <c r="H46" s="44"/>
      <c r="I46" s="58">
        <f t="shared" si="21"/>
        <v>0</v>
      </c>
      <c r="J46" s="44"/>
      <c r="K46" s="58">
        <f t="shared" si="22"/>
        <v>0</v>
      </c>
      <c r="L46" s="44"/>
      <c r="M46" s="58">
        <f t="shared" si="23"/>
        <v>0</v>
      </c>
      <c r="N46" s="44"/>
      <c r="O46" s="58">
        <f t="shared" si="24"/>
        <v>0</v>
      </c>
      <c r="P46" s="44"/>
      <c r="Q46" s="58">
        <f t="shared" si="25"/>
        <v>0</v>
      </c>
      <c r="R46" s="45"/>
      <c r="S46" s="46"/>
      <c r="T46" s="46"/>
      <c r="U46" s="46"/>
      <c r="V46" s="46"/>
      <c r="W46" s="63">
        <f t="shared" si="26"/>
        <v>0</v>
      </c>
    </row>
    <row r="47" spans="2:23" ht="14" thickBot="1" x14ac:dyDescent="0.2">
      <c r="B47" s="43"/>
      <c r="C47" s="58">
        <f t="shared" si="18"/>
        <v>0</v>
      </c>
      <c r="D47" s="544"/>
      <c r="E47" s="58">
        <f t="shared" si="19"/>
        <v>0</v>
      </c>
      <c r="F47" s="44"/>
      <c r="G47" s="58">
        <f t="shared" si="20"/>
        <v>0</v>
      </c>
      <c r="H47" s="44"/>
      <c r="I47" s="58">
        <f t="shared" si="21"/>
        <v>0</v>
      </c>
      <c r="J47" s="44"/>
      <c r="K47" s="58">
        <f t="shared" si="22"/>
        <v>0</v>
      </c>
      <c r="L47" s="44"/>
      <c r="M47" s="58">
        <f t="shared" si="23"/>
        <v>0</v>
      </c>
      <c r="N47" s="44"/>
      <c r="O47" s="58">
        <f t="shared" si="24"/>
        <v>0</v>
      </c>
      <c r="P47" s="44"/>
      <c r="Q47" s="58">
        <f t="shared" si="25"/>
        <v>0</v>
      </c>
      <c r="R47" s="45"/>
      <c r="S47" s="46"/>
      <c r="T47" s="46"/>
      <c r="U47" s="46"/>
      <c r="V47" s="46"/>
      <c r="W47" s="63">
        <f t="shared" si="26"/>
        <v>0</v>
      </c>
    </row>
    <row r="48" spans="2:23" ht="14" thickBot="1" x14ac:dyDescent="0.2">
      <c r="B48" s="43"/>
      <c r="C48" s="58">
        <f t="shared" si="18"/>
        <v>0</v>
      </c>
      <c r="D48" s="544"/>
      <c r="E48" s="58">
        <f t="shared" si="19"/>
        <v>0</v>
      </c>
      <c r="F48" s="44"/>
      <c r="G48" s="58">
        <f t="shared" si="20"/>
        <v>0</v>
      </c>
      <c r="H48" s="44"/>
      <c r="I48" s="58">
        <f t="shared" si="21"/>
        <v>0</v>
      </c>
      <c r="J48" s="44"/>
      <c r="K48" s="58">
        <f t="shared" si="22"/>
        <v>0</v>
      </c>
      <c r="L48" s="44"/>
      <c r="M48" s="58">
        <f t="shared" si="23"/>
        <v>0</v>
      </c>
      <c r="N48" s="44"/>
      <c r="O48" s="58">
        <f t="shared" si="24"/>
        <v>0</v>
      </c>
      <c r="P48" s="44"/>
      <c r="Q48" s="58">
        <f t="shared" si="25"/>
        <v>0</v>
      </c>
      <c r="R48" s="45"/>
      <c r="S48" s="46"/>
      <c r="T48" s="46"/>
      <c r="U48" s="46"/>
      <c r="V48" s="46"/>
      <c r="W48" s="63">
        <f t="shared" si="26"/>
        <v>0</v>
      </c>
    </row>
    <row r="49" spans="2:23" ht="14" thickBot="1" x14ac:dyDescent="0.2">
      <c r="B49" s="43"/>
      <c r="C49" s="58">
        <f t="shared" si="18"/>
        <v>0</v>
      </c>
      <c r="D49" s="544"/>
      <c r="E49" s="58">
        <f t="shared" si="19"/>
        <v>0</v>
      </c>
      <c r="F49" s="44"/>
      <c r="G49" s="58">
        <f t="shared" si="20"/>
        <v>0</v>
      </c>
      <c r="H49" s="44"/>
      <c r="I49" s="58">
        <f t="shared" si="21"/>
        <v>0</v>
      </c>
      <c r="J49" s="44"/>
      <c r="K49" s="58">
        <f t="shared" si="22"/>
        <v>0</v>
      </c>
      <c r="L49" s="44"/>
      <c r="M49" s="58">
        <f t="shared" si="23"/>
        <v>0</v>
      </c>
      <c r="N49" s="44"/>
      <c r="O49" s="58">
        <f t="shared" si="24"/>
        <v>0</v>
      </c>
      <c r="P49" s="44"/>
      <c r="Q49" s="58">
        <f t="shared" si="25"/>
        <v>0</v>
      </c>
      <c r="R49" s="45"/>
      <c r="S49" s="46"/>
      <c r="T49" s="46"/>
      <c r="U49" s="46"/>
      <c r="V49" s="46"/>
      <c r="W49" s="63">
        <f t="shared" si="26"/>
        <v>0</v>
      </c>
    </row>
    <row r="50" spans="2:23" ht="14" thickBot="1" x14ac:dyDescent="0.2">
      <c r="B50" s="43"/>
      <c r="C50" s="58">
        <f t="shared" si="18"/>
        <v>0</v>
      </c>
      <c r="D50" s="544"/>
      <c r="E50" s="58">
        <f t="shared" si="19"/>
        <v>0</v>
      </c>
      <c r="F50" s="44"/>
      <c r="G50" s="58">
        <f t="shared" si="20"/>
        <v>0</v>
      </c>
      <c r="H50" s="44"/>
      <c r="I50" s="58">
        <f t="shared" si="21"/>
        <v>0</v>
      </c>
      <c r="J50" s="44"/>
      <c r="K50" s="58">
        <f t="shared" si="22"/>
        <v>0</v>
      </c>
      <c r="L50" s="44"/>
      <c r="M50" s="58">
        <f t="shared" si="23"/>
        <v>0</v>
      </c>
      <c r="N50" s="44"/>
      <c r="O50" s="58">
        <f t="shared" si="24"/>
        <v>0</v>
      </c>
      <c r="P50" s="44"/>
      <c r="Q50" s="58">
        <f t="shared" si="25"/>
        <v>0</v>
      </c>
      <c r="R50" s="45"/>
      <c r="S50" s="46"/>
      <c r="T50" s="46"/>
      <c r="U50" s="46"/>
      <c r="V50" s="46"/>
      <c r="W50" s="63">
        <f t="shared" si="26"/>
        <v>0</v>
      </c>
    </row>
    <row r="51" spans="2:23" ht="14" thickBot="1" x14ac:dyDescent="0.2">
      <c r="B51" s="43"/>
      <c r="C51" s="58">
        <f t="shared" si="18"/>
        <v>0</v>
      </c>
      <c r="D51" s="544"/>
      <c r="E51" s="58">
        <f t="shared" si="19"/>
        <v>0</v>
      </c>
      <c r="F51" s="44"/>
      <c r="G51" s="58">
        <f t="shared" si="20"/>
        <v>0</v>
      </c>
      <c r="H51" s="44"/>
      <c r="I51" s="58">
        <f t="shared" si="21"/>
        <v>0</v>
      </c>
      <c r="J51" s="44"/>
      <c r="K51" s="58">
        <f t="shared" si="22"/>
        <v>0</v>
      </c>
      <c r="L51" s="44"/>
      <c r="M51" s="58">
        <f t="shared" si="23"/>
        <v>0</v>
      </c>
      <c r="N51" s="44"/>
      <c r="O51" s="58">
        <f t="shared" si="24"/>
        <v>0</v>
      </c>
      <c r="P51" s="44"/>
      <c r="Q51" s="58">
        <f t="shared" si="25"/>
        <v>0</v>
      </c>
      <c r="R51" s="45"/>
      <c r="S51" s="46"/>
      <c r="T51" s="46"/>
      <c r="U51" s="46"/>
      <c r="V51" s="46"/>
      <c r="W51" s="63">
        <f t="shared" si="26"/>
        <v>0</v>
      </c>
    </row>
    <row r="52" spans="2:23" ht="14" thickBot="1" x14ac:dyDescent="0.2">
      <c r="B52" s="43"/>
      <c r="C52" s="58">
        <f t="shared" si="18"/>
        <v>0</v>
      </c>
      <c r="D52" s="544"/>
      <c r="E52" s="58">
        <f t="shared" si="19"/>
        <v>0</v>
      </c>
      <c r="F52" s="44"/>
      <c r="G52" s="58">
        <f t="shared" si="20"/>
        <v>0</v>
      </c>
      <c r="H52" s="44"/>
      <c r="I52" s="58">
        <f t="shared" si="21"/>
        <v>0</v>
      </c>
      <c r="J52" s="44"/>
      <c r="K52" s="58">
        <f t="shared" si="22"/>
        <v>0</v>
      </c>
      <c r="L52" s="44"/>
      <c r="M52" s="58">
        <f t="shared" si="23"/>
        <v>0</v>
      </c>
      <c r="N52" s="44"/>
      <c r="O52" s="58">
        <f t="shared" si="24"/>
        <v>0</v>
      </c>
      <c r="P52" s="44"/>
      <c r="Q52" s="58">
        <f t="shared" si="25"/>
        <v>0</v>
      </c>
      <c r="R52" s="45"/>
      <c r="S52" s="46"/>
      <c r="T52" s="46"/>
      <c r="U52" s="46"/>
      <c r="V52" s="46"/>
      <c r="W52" s="63">
        <f t="shared" si="26"/>
        <v>0</v>
      </c>
    </row>
    <row r="53" spans="2:23" ht="14" thickBot="1" x14ac:dyDescent="0.2">
      <c r="B53" s="43"/>
      <c r="C53" s="58">
        <f t="shared" si="18"/>
        <v>0</v>
      </c>
      <c r="D53" s="544"/>
      <c r="E53" s="58">
        <f t="shared" si="19"/>
        <v>0</v>
      </c>
      <c r="F53" s="44"/>
      <c r="G53" s="58">
        <f t="shared" si="20"/>
        <v>0</v>
      </c>
      <c r="H53" s="44"/>
      <c r="I53" s="58">
        <f t="shared" si="21"/>
        <v>0</v>
      </c>
      <c r="J53" s="44"/>
      <c r="K53" s="58">
        <f t="shared" si="22"/>
        <v>0</v>
      </c>
      <c r="L53" s="44"/>
      <c r="M53" s="58">
        <f t="shared" si="23"/>
        <v>0</v>
      </c>
      <c r="N53" s="44"/>
      <c r="O53" s="58">
        <f t="shared" si="24"/>
        <v>0</v>
      </c>
      <c r="P53" s="44"/>
      <c r="Q53" s="58">
        <f t="shared" si="25"/>
        <v>0</v>
      </c>
      <c r="R53" s="45"/>
      <c r="S53" s="46"/>
      <c r="T53" s="46"/>
      <c r="U53" s="46"/>
      <c r="V53" s="46"/>
      <c r="W53" s="63">
        <f t="shared" si="26"/>
        <v>0</v>
      </c>
    </row>
    <row r="54" spans="2:23" ht="14" thickBot="1" x14ac:dyDescent="0.2">
      <c r="B54" s="43"/>
      <c r="C54" s="58">
        <f t="shared" si="18"/>
        <v>0</v>
      </c>
      <c r="D54" s="544"/>
      <c r="E54" s="58">
        <f t="shared" si="19"/>
        <v>0</v>
      </c>
      <c r="F54" s="44"/>
      <c r="G54" s="58">
        <f t="shared" si="20"/>
        <v>0</v>
      </c>
      <c r="H54" s="44"/>
      <c r="I54" s="58">
        <f t="shared" si="21"/>
        <v>0</v>
      </c>
      <c r="J54" s="44"/>
      <c r="K54" s="58">
        <f t="shared" si="22"/>
        <v>0</v>
      </c>
      <c r="L54" s="44"/>
      <c r="M54" s="58">
        <f t="shared" si="23"/>
        <v>0</v>
      </c>
      <c r="N54" s="44"/>
      <c r="O54" s="58">
        <f t="shared" si="24"/>
        <v>0</v>
      </c>
      <c r="P54" s="44"/>
      <c r="Q54" s="58">
        <f t="shared" si="25"/>
        <v>0</v>
      </c>
      <c r="R54" s="45"/>
      <c r="S54" s="46"/>
      <c r="T54" s="46"/>
      <c r="U54" s="46"/>
      <c r="V54" s="46"/>
      <c r="W54" s="63">
        <f t="shared" si="26"/>
        <v>0</v>
      </c>
    </row>
    <row r="55" spans="2:23" ht="14" thickBot="1" x14ac:dyDescent="0.2">
      <c r="B55" s="43"/>
      <c r="C55" s="58">
        <f t="shared" si="18"/>
        <v>0</v>
      </c>
      <c r="D55" s="544"/>
      <c r="E55" s="58">
        <f t="shared" si="19"/>
        <v>0</v>
      </c>
      <c r="F55" s="44"/>
      <c r="G55" s="58">
        <f t="shared" si="20"/>
        <v>0</v>
      </c>
      <c r="H55" s="44"/>
      <c r="I55" s="58">
        <f t="shared" si="21"/>
        <v>0</v>
      </c>
      <c r="J55" s="44"/>
      <c r="K55" s="58">
        <f t="shared" si="22"/>
        <v>0</v>
      </c>
      <c r="L55" s="44"/>
      <c r="M55" s="58">
        <f t="shared" si="23"/>
        <v>0</v>
      </c>
      <c r="N55" s="44"/>
      <c r="O55" s="58">
        <f t="shared" si="24"/>
        <v>0</v>
      </c>
      <c r="P55" s="44"/>
      <c r="Q55" s="58">
        <f t="shared" si="25"/>
        <v>0</v>
      </c>
      <c r="R55" s="45"/>
      <c r="S55" s="46"/>
      <c r="T55" s="46"/>
      <c r="U55" s="46"/>
      <c r="V55" s="46"/>
      <c r="W55" s="63">
        <f t="shared" si="26"/>
        <v>0</v>
      </c>
    </row>
    <row r="56" spans="2:23" ht="14" thickBot="1" x14ac:dyDescent="0.2">
      <c r="B56" s="43"/>
      <c r="C56" s="58">
        <f t="shared" ref="C56:C72" si="27">G56</f>
        <v>0</v>
      </c>
      <c r="D56" s="544"/>
      <c r="E56" s="58">
        <f t="shared" ref="E56:E72" si="28">I56</f>
        <v>0</v>
      </c>
      <c r="F56" s="44"/>
      <c r="G56" s="58">
        <f t="shared" ref="G56:G72" si="29">I56</f>
        <v>0</v>
      </c>
      <c r="H56" s="44"/>
      <c r="I56" s="58">
        <f t="shared" ref="I56:I72" si="30">K56</f>
        <v>0</v>
      </c>
      <c r="J56" s="44"/>
      <c r="K56" s="58">
        <f t="shared" ref="K56:K72" si="31">M56</f>
        <v>0</v>
      </c>
      <c r="L56" s="44"/>
      <c r="M56" s="58">
        <f t="shared" ref="M56:M72" si="32">O56</f>
        <v>0</v>
      </c>
      <c r="N56" s="44"/>
      <c r="O56" s="58">
        <f t="shared" ref="O56:O72" si="33">Q56</f>
        <v>0</v>
      </c>
      <c r="P56" s="44"/>
      <c r="Q56" s="58">
        <f t="shared" ref="Q56:Q72" si="34">W56</f>
        <v>0</v>
      </c>
      <c r="R56" s="45"/>
      <c r="S56" s="46"/>
      <c r="T56" s="46"/>
      <c r="U56" s="46"/>
      <c r="V56" s="46"/>
      <c r="W56" s="63">
        <f t="shared" ref="W56:W72" si="35">R56*(S56/100)*T56*U56*(V56/100)</f>
        <v>0</v>
      </c>
    </row>
    <row r="57" spans="2:23" ht="14" thickBot="1" x14ac:dyDescent="0.2">
      <c r="B57" s="43"/>
      <c r="C57" s="58">
        <f t="shared" si="27"/>
        <v>0</v>
      </c>
      <c r="D57" s="544"/>
      <c r="E57" s="58">
        <f t="shared" si="28"/>
        <v>0</v>
      </c>
      <c r="F57" s="44"/>
      <c r="G57" s="58">
        <f t="shared" si="29"/>
        <v>0</v>
      </c>
      <c r="H57" s="44"/>
      <c r="I57" s="58">
        <f t="shared" si="30"/>
        <v>0</v>
      </c>
      <c r="J57" s="44"/>
      <c r="K57" s="58">
        <f t="shared" si="31"/>
        <v>0</v>
      </c>
      <c r="L57" s="44"/>
      <c r="M57" s="58">
        <f t="shared" si="32"/>
        <v>0</v>
      </c>
      <c r="N57" s="44"/>
      <c r="O57" s="58">
        <f t="shared" si="33"/>
        <v>0</v>
      </c>
      <c r="P57" s="44"/>
      <c r="Q57" s="58">
        <f t="shared" si="34"/>
        <v>0</v>
      </c>
      <c r="R57" s="45"/>
      <c r="S57" s="46"/>
      <c r="T57" s="46"/>
      <c r="U57" s="46"/>
      <c r="V57" s="46"/>
      <c r="W57" s="63">
        <f t="shared" si="35"/>
        <v>0</v>
      </c>
    </row>
    <row r="58" spans="2:23" ht="14" thickBot="1" x14ac:dyDescent="0.2">
      <c r="B58" s="43"/>
      <c r="C58" s="58">
        <f t="shared" si="27"/>
        <v>0</v>
      </c>
      <c r="D58" s="544"/>
      <c r="E58" s="58">
        <f t="shared" si="28"/>
        <v>0</v>
      </c>
      <c r="F58" s="44"/>
      <c r="G58" s="58">
        <f t="shared" si="29"/>
        <v>0</v>
      </c>
      <c r="H58" s="44"/>
      <c r="I58" s="58">
        <f t="shared" si="30"/>
        <v>0</v>
      </c>
      <c r="J58" s="44"/>
      <c r="K58" s="58">
        <f t="shared" si="31"/>
        <v>0</v>
      </c>
      <c r="L58" s="44"/>
      <c r="M58" s="58">
        <f t="shared" si="32"/>
        <v>0</v>
      </c>
      <c r="N58" s="44"/>
      <c r="O58" s="58">
        <f t="shared" si="33"/>
        <v>0</v>
      </c>
      <c r="P58" s="44"/>
      <c r="Q58" s="58">
        <f t="shared" si="34"/>
        <v>0</v>
      </c>
      <c r="R58" s="45"/>
      <c r="S58" s="46"/>
      <c r="T58" s="46"/>
      <c r="U58" s="46"/>
      <c r="V58" s="46"/>
      <c r="W58" s="63">
        <f t="shared" si="35"/>
        <v>0</v>
      </c>
    </row>
    <row r="59" spans="2:23" ht="14" thickBot="1" x14ac:dyDescent="0.2">
      <c r="B59" s="43"/>
      <c r="C59" s="58">
        <f t="shared" si="27"/>
        <v>0</v>
      </c>
      <c r="D59" s="544"/>
      <c r="E59" s="58">
        <f t="shared" si="28"/>
        <v>0</v>
      </c>
      <c r="F59" s="44"/>
      <c r="G59" s="58">
        <f t="shared" si="29"/>
        <v>0</v>
      </c>
      <c r="H59" s="44"/>
      <c r="I59" s="58">
        <f t="shared" si="30"/>
        <v>0</v>
      </c>
      <c r="J59" s="44"/>
      <c r="K59" s="58">
        <f t="shared" si="31"/>
        <v>0</v>
      </c>
      <c r="L59" s="44"/>
      <c r="M59" s="58">
        <f t="shared" si="32"/>
        <v>0</v>
      </c>
      <c r="N59" s="44"/>
      <c r="O59" s="58">
        <f t="shared" si="33"/>
        <v>0</v>
      </c>
      <c r="P59" s="44"/>
      <c r="Q59" s="58">
        <f t="shared" si="34"/>
        <v>0</v>
      </c>
      <c r="R59" s="45"/>
      <c r="S59" s="46"/>
      <c r="T59" s="46"/>
      <c r="U59" s="46"/>
      <c r="V59" s="46"/>
      <c r="W59" s="63">
        <f t="shared" si="35"/>
        <v>0</v>
      </c>
    </row>
    <row r="60" spans="2:23" ht="14" thickBot="1" x14ac:dyDescent="0.2">
      <c r="B60" s="43"/>
      <c r="C60" s="58">
        <f t="shared" si="27"/>
        <v>0</v>
      </c>
      <c r="D60" s="544"/>
      <c r="E60" s="58">
        <f t="shared" si="28"/>
        <v>0</v>
      </c>
      <c r="F60" s="44"/>
      <c r="G60" s="58">
        <f t="shared" si="29"/>
        <v>0</v>
      </c>
      <c r="H60" s="44"/>
      <c r="I60" s="58">
        <f t="shared" si="30"/>
        <v>0</v>
      </c>
      <c r="J60" s="44"/>
      <c r="K60" s="58">
        <f t="shared" si="31"/>
        <v>0</v>
      </c>
      <c r="L60" s="44"/>
      <c r="M60" s="58">
        <f t="shared" si="32"/>
        <v>0</v>
      </c>
      <c r="N60" s="44"/>
      <c r="O60" s="58">
        <f t="shared" si="33"/>
        <v>0</v>
      </c>
      <c r="P60" s="44"/>
      <c r="Q60" s="58">
        <f t="shared" si="34"/>
        <v>0</v>
      </c>
      <c r="R60" s="45"/>
      <c r="S60" s="46"/>
      <c r="T60" s="46"/>
      <c r="U60" s="46"/>
      <c r="V60" s="46"/>
      <c r="W60" s="63">
        <f t="shared" si="35"/>
        <v>0</v>
      </c>
    </row>
    <row r="61" spans="2:23" ht="14" thickBot="1" x14ac:dyDescent="0.2">
      <c r="B61" s="43"/>
      <c r="C61" s="58">
        <f t="shared" si="27"/>
        <v>0</v>
      </c>
      <c r="D61" s="544"/>
      <c r="E61" s="58">
        <f t="shared" si="28"/>
        <v>0</v>
      </c>
      <c r="F61" s="44"/>
      <c r="G61" s="58">
        <f t="shared" si="29"/>
        <v>0</v>
      </c>
      <c r="H61" s="44"/>
      <c r="I61" s="58">
        <f t="shared" si="30"/>
        <v>0</v>
      </c>
      <c r="J61" s="44"/>
      <c r="K61" s="58">
        <f t="shared" si="31"/>
        <v>0</v>
      </c>
      <c r="L61" s="44"/>
      <c r="M61" s="58">
        <f t="shared" si="32"/>
        <v>0</v>
      </c>
      <c r="N61" s="44"/>
      <c r="O61" s="58">
        <f t="shared" si="33"/>
        <v>0</v>
      </c>
      <c r="P61" s="44"/>
      <c r="Q61" s="58">
        <f t="shared" si="34"/>
        <v>0</v>
      </c>
      <c r="R61" s="45"/>
      <c r="S61" s="46"/>
      <c r="T61" s="46"/>
      <c r="U61" s="46"/>
      <c r="V61" s="46"/>
      <c r="W61" s="63">
        <f t="shared" si="35"/>
        <v>0</v>
      </c>
    </row>
    <row r="62" spans="2:23" ht="14" thickBot="1" x14ac:dyDescent="0.2">
      <c r="B62" s="43"/>
      <c r="C62" s="58">
        <f t="shared" si="27"/>
        <v>0</v>
      </c>
      <c r="D62" s="544"/>
      <c r="E62" s="58">
        <f t="shared" si="28"/>
        <v>0</v>
      </c>
      <c r="F62" s="44"/>
      <c r="G62" s="58">
        <f t="shared" si="29"/>
        <v>0</v>
      </c>
      <c r="H62" s="44"/>
      <c r="I62" s="58">
        <f t="shared" si="30"/>
        <v>0</v>
      </c>
      <c r="J62" s="44"/>
      <c r="K62" s="58">
        <f t="shared" si="31"/>
        <v>0</v>
      </c>
      <c r="L62" s="44"/>
      <c r="M62" s="58">
        <f t="shared" si="32"/>
        <v>0</v>
      </c>
      <c r="N62" s="44"/>
      <c r="O62" s="58">
        <f t="shared" si="33"/>
        <v>0</v>
      </c>
      <c r="P62" s="44"/>
      <c r="Q62" s="58">
        <f t="shared" si="34"/>
        <v>0</v>
      </c>
      <c r="R62" s="45"/>
      <c r="S62" s="46"/>
      <c r="T62" s="46"/>
      <c r="U62" s="46"/>
      <c r="V62" s="46"/>
      <c r="W62" s="63">
        <f t="shared" si="35"/>
        <v>0</v>
      </c>
    </row>
    <row r="63" spans="2:23" ht="14" thickBot="1" x14ac:dyDescent="0.2">
      <c r="B63" s="43"/>
      <c r="C63" s="58">
        <f t="shared" si="27"/>
        <v>0</v>
      </c>
      <c r="D63" s="544"/>
      <c r="E63" s="58">
        <f t="shared" si="28"/>
        <v>0</v>
      </c>
      <c r="F63" s="44"/>
      <c r="G63" s="58">
        <f t="shared" si="29"/>
        <v>0</v>
      </c>
      <c r="H63" s="44"/>
      <c r="I63" s="58">
        <f t="shared" si="30"/>
        <v>0</v>
      </c>
      <c r="J63" s="44"/>
      <c r="K63" s="58">
        <f t="shared" si="31"/>
        <v>0</v>
      </c>
      <c r="L63" s="44"/>
      <c r="M63" s="58">
        <f t="shared" si="32"/>
        <v>0</v>
      </c>
      <c r="N63" s="44"/>
      <c r="O63" s="58">
        <f t="shared" si="33"/>
        <v>0</v>
      </c>
      <c r="P63" s="44"/>
      <c r="Q63" s="58">
        <f t="shared" si="34"/>
        <v>0</v>
      </c>
      <c r="R63" s="45"/>
      <c r="S63" s="46"/>
      <c r="T63" s="46"/>
      <c r="U63" s="46"/>
      <c r="V63" s="46"/>
      <c r="W63" s="63">
        <f t="shared" si="35"/>
        <v>0</v>
      </c>
    </row>
    <row r="64" spans="2:23" ht="14" thickBot="1" x14ac:dyDescent="0.2">
      <c r="B64" s="43"/>
      <c r="C64" s="58">
        <f t="shared" si="27"/>
        <v>0</v>
      </c>
      <c r="D64" s="544"/>
      <c r="E64" s="58">
        <f t="shared" si="28"/>
        <v>0</v>
      </c>
      <c r="F64" s="44"/>
      <c r="G64" s="58">
        <f t="shared" si="29"/>
        <v>0</v>
      </c>
      <c r="H64" s="44"/>
      <c r="I64" s="58">
        <f t="shared" si="30"/>
        <v>0</v>
      </c>
      <c r="J64" s="44"/>
      <c r="K64" s="58">
        <f t="shared" si="31"/>
        <v>0</v>
      </c>
      <c r="L64" s="44"/>
      <c r="M64" s="58">
        <f t="shared" si="32"/>
        <v>0</v>
      </c>
      <c r="N64" s="44"/>
      <c r="O64" s="58">
        <f t="shared" si="33"/>
        <v>0</v>
      </c>
      <c r="P64" s="44"/>
      <c r="Q64" s="58">
        <f t="shared" si="34"/>
        <v>0</v>
      </c>
      <c r="R64" s="45"/>
      <c r="S64" s="46"/>
      <c r="T64" s="46"/>
      <c r="U64" s="46"/>
      <c r="V64" s="46"/>
      <c r="W64" s="63">
        <f t="shared" si="35"/>
        <v>0</v>
      </c>
    </row>
    <row r="65" spans="2:23" ht="14" thickBot="1" x14ac:dyDescent="0.2">
      <c r="B65" s="43"/>
      <c r="C65" s="58">
        <f t="shared" si="27"/>
        <v>0</v>
      </c>
      <c r="D65" s="544"/>
      <c r="E65" s="58">
        <f t="shared" si="28"/>
        <v>0</v>
      </c>
      <c r="F65" s="44"/>
      <c r="G65" s="58">
        <f t="shared" si="29"/>
        <v>0</v>
      </c>
      <c r="H65" s="44"/>
      <c r="I65" s="58">
        <f t="shared" si="30"/>
        <v>0</v>
      </c>
      <c r="J65" s="44"/>
      <c r="K65" s="58">
        <f t="shared" si="31"/>
        <v>0</v>
      </c>
      <c r="L65" s="44"/>
      <c r="M65" s="58">
        <f t="shared" si="32"/>
        <v>0</v>
      </c>
      <c r="N65" s="44"/>
      <c r="O65" s="58">
        <f t="shared" si="33"/>
        <v>0</v>
      </c>
      <c r="P65" s="44"/>
      <c r="Q65" s="58">
        <f t="shared" si="34"/>
        <v>0</v>
      </c>
      <c r="R65" s="45"/>
      <c r="S65" s="46"/>
      <c r="T65" s="46"/>
      <c r="U65" s="46"/>
      <c r="V65" s="46"/>
      <c r="W65" s="63">
        <f t="shared" si="35"/>
        <v>0</v>
      </c>
    </row>
    <row r="66" spans="2:23" ht="14" thickBot="1" x14ac:dyDescent="0.2">
      <c r="B66" s="43"/>
      <c r="C66" s="58">
        <f t="shared" si="27"/>
        <v>0</v>
      </c>
      <c r="D66" s="544"/>
      <c r="E66" s="58">
        <f t="shared" si="28"/>
        <v>0</v>
      </c>
      <c r="F66" s="44"/>
      <c r="G66" s="58">
        <f t="shared" si="29"/>
        <v>0</v>
      </c>
      <c r="H66" s="44"/>
      <c r="I66" s="58">
        <f t="shared" si="30"/>
        <v>0</v>
      </c>
      <c r="J66" s="44"/>
      <c r="K66" s="58">
        <f t="shared" si="31"/>
        <v>0</v>
      </c>
      <c r="L66" s="44"/>
      <c r="M66" s="58">
        <f t="shared" si="32"/>
        <v>0</v>
      </c>
      <c r="N66" s="44"/>
      <c r="O66" s="58">
        <f t="shared" si="33"/>
        <v>0</v>
      </c>
      <c r="P66" s="44"/>
      <c r="Q66" s="58">
        <f t="shared" si="34"/>
        <v>0</v>
      </c>
      <c r="R66" s="45"/>
      <c r="S66" s="46"/>
      <c r="T66" s="46"/>
      <c r="U66" s="46"/>
      <c r="V66" s="46"/>
      <c r="W66" s="63">
        <f t="shared" si="35"/>
        <v>0</v>
      </c>
    </row>
    <row r="67" spans="2:23" ht="14" thickBot="1" x14ac:dyDescent="0.2">
      <c r="B67" s="43"/>
      <c r="C67" s="58">
        <f t="shared" si="27"/>
        <v>0</v>
      </c>
      <c r="D67" s="544"/>
      <c r="E67" s="58">
        <f t="shared" si="28"/>
        <v>0</v>
      </c>
      <c r="F67" s="44"/>
      <c r="G67" s="58">
        <f t="shared" si="29"/>
        <v>0</v>
      </c>
      <c r="H67" s="44"/>
      <c r="I67" s="58">
        <f t="shared" si="30"/>
        <v>0</v>
      </c>
      <c r="J67" s="44"/>
      <c r="K67" s="58">
        <f t="shared" si="31"/>
        <v>0</v>
      </c>
      <c r="L67" s="44"/>
      <c r="M67" s="58">
        <f t="shared" si="32"/>
        <v>0</v>
      </c>
      <c r="N67" s="44"/>
      <c r="O67" s="58">
        <f t="shared" si="33"/>
        <v>0</v>
      </c>
      <c r="P67" s="44"/>
      <c r="Q67" s="58">
        <f t="shared" si="34"/>
        <v>0</v>
      </c>
      <c r="R67" s="45"/>
      <c r="S67" s="46"/>
      <c r="T67" s="46"/>
      <c r="U67" s="46"/>
      <c r="V67" s="46"/>
      <c r="W67" s="63">
        <f t="shared" si="35"/>
        <v>0</v>
      </c>
    </row>
    <row r="68" spans="2:23" ht="14" thickBot="1" x14ac:dyDescent="0.2">
      <c r="B68" s="43"/>
      <c r="C68" s="58">
        <f t="shared" si="27"/>
        <v>0</v>
      </c>
      <c r="D68" s="544"/>
      <c r="E68" s="58">
        <f t="shared" si="28"/>
        <v>0</v>
      </c>
      <c r="F68" s="44"/>
      <c r="G68" s="58">
        <f t="shared" si="29"/>
        <v>0</v>
      </c>
      <c r="H68" s="44"/>
      <c r="I68" s="58">
        <f t="shared" si="30"/>
        <v>0</v>
      </c>
      <c r="J68" s="44"/>
      <c r="K68" s="58">
        <f t="shared" si="31"/>
        <v>0</v>
      </c>
      <c r="L68" s="44"/>
      <c r="M68" s="58">
        <f t="shared" si="32"/>
        <v>0</v>
      </c>
      <c r="N68" s="44"/>
      <c r="O68" s="58">
        <f t="shared" si="33"/>
        <v>0</v>
      </c>
      <c r="P68" s="44"/>
      <c r="Q68" s="58">
        <f t="shared" si="34"/>
        <v>0</v>
      </c>
      <c r="R68" s="45"/>
      <c r="S68" s="46"/>
      <c r="T68" s="46"/>
      <c r="U68" s="46"/>
      <c r="V68" s="46"/>
      <c r="W68" s="63">
        <f t="shared" si="35"/>
        <v>0</v>
      </c>
    </row>
    <row r="69" spans="2:23" ht="14" thickBot="1" x14ac:dyDescent="0.2">
      <c r="B69" s="43"/>
      <c r="C69" s="58">
        <f t="shared" si="27"/>
        <v>0</v>
      </c>
      <c r="D69" s="544"/>
      <c r="E69" s="58">
        <f t="shared" si="28"/>
        <v>0</v>
      </c>
      <c r="F69" s="44"/>
      <c r="G69" s="58">
        <f t="shared" si="29"/>
        <v>0</v>
      </c>
      <c r="H69" s="44"/>
      <c r="I69" s="58">
        <f t="shared" si="30"/>
        <v>0</v>
      </c>
      <c r="J69" s="44"/>
      <c r="K69" s="58">
        <f t="shared" si="31"/>
        <v>0</v>
      </c>
      <c r="L69" s="44"/>
      <c r="M69" s="58">
        <f t="shared" si="32"/>
        <v>0</v>
      </c>
      <c r="N69" s="44"/>
      <c r="O69" s="58">
        <f t="shared" si="33"/>
        <v>0</v>
      </c>
      <c r="P69" s="44"/>
      <c r="Q69" s="58">
        <f t="shared" si="34"/>
        <v>0</v>
      </c>
      <c r="R69" s="45"/>
      <c r="S69" s="46"/>
      <c r="T69" s="46"/>
      <c r="U69" s="46"/>
      <c r="V69" s="46"/>
      <c r="W69" s="63">
        <f t="shared" si="35"/>
        <v>0</v>
      </c>
    </row>
    <row r="70" spans="2:23" ht="14" thickBot="1" x14ac:dyDescent="0.2">
      <c r="B70" s="43"/>
      <c r="C70" s="58">
        <f t="shared" si="27"/>
        <v>0</v>
      </c>
      <c r="D70" s="544"/>
      <c r="E70" s="58">
        <f t="shared" si="28"/>
        <v>0</v>
      </c>
      <c r="F70" s="44"/>
      <c r="G70" s="58">
        <f t="shared" si="29"/>
        <v>0</v>
      </c>
      <c r="H70" s="44"/>
      <c r="I70" s="58">
        <f t="shared" si="30"/>
        <v>0</v>
      </c>
      <c r="J70" s="44"/>
      <c r="K70" s="58">
        <f t="shared" si="31"/>
        <v>0</v>
      </c>
      <c r="L70" s="44"/>
      <c r="M70" s="58">
        <f t="shared" si="32"/>
        <v>0</v>
      </c>
      <c r="N70" s="44"/>
      <c r="O70" s="58">
        <f t="shared" si="33"/>
        <v>0</v>
      </c>
      <c r="P70" s="44"/>
      <c r="Q70" s="58">
        <f t="shared" si="34"/>
        <v>0</v>
      </c>
      <c r="R70" s="45"/>
      <c r="S70" s="46"/>
      <c r="T70" s="46"/>
      <c r="U70" s="46"/>
      <c r="V70" s="46"/>
      <c r="W70" s="63">
        <f t="shared" si="35"/>
        <v>0</v>
      </c>
    </row>
    <row r="71" spans="2:23" ht="14" thickBot="1" x14ac:dyDescent="0.2">
      <c r="B71" s="43"/>
      <c r="C71" s="58">
        <f t="shared" si="27"/>
        <v>0</v>
      </c>
      <c r="D71" s="544"/>
      <c r="E71" s="58">
        <f t="shared" si="28"/>
        <v>0</v>
      </c>
      <c r="F71" s="44"/>
      <c r="G71" s="58">
        <f t="shared" si="29"/>
        <v>0</v>
      </c>
      <c r="H71" s="44"/>
      <c r="I71" s="58">
        <f t="shared" si="30"/>
        <v>0</v>
      </c>
      <c r="J71" s="44"/>
      <c r="K71" s="58">
        <f t="shared" si="31"/>
        <v>0</v>
      </c>
      <c r="L71" s="44"/>
      <c r="M71" s="58">
        <f t="shared" si="32"/>
        <v>0</v>
      </c>
      <c r="N71" s="44"/>
      <c r="O71" s="58">
        <f t="shared" si="33"/>
        <v>0</v>
      </c>
      <c r="P71" s="44"/>
      <c r="Q71" s="58">
        <f t="shared" si="34"/>
        <v>0</v>
      </c>
      <c r="R71" s="45"/>
      <c r="S71" s="46"/>
      <c r="T71" s="46"/>
      <c r="U71" s="46"/>
      <c r="V71" s="46"/>
      <c r="W71" s="63">
        <f t="shared" si="35"/>
        <v>0</v>
      </c>
    </row>
    <row r="72" spans="2:23" ht="14" thickBot="1" x14ac:dyDescent="0.2">
      <c r="B72" s="43"/>
      <c r="C72" s="58">
        <f t="shared" si="27"/>
        <v>0</v>
      </c>
      <c r="D72" s="544"/>
      <c r="E72" s="58">
        <f t="shared" si="28"/>
        <v>0</v>
      </c>
      <c r="F72" s="44"/>
      <c r="G72" s="58">
        <f t="shared" si="29"/>
        <v>0</v>
      </c>
      <c r="H72" s="44"/>
      <c r="I72" s="58">
        <f t="shared" si="30"/>
        <v>0</v>
      </c>
      <c r="J72" s="44"/>
      <c r="K72" s="58">
        <f t="shared" si="31"/>
        <v>0</v>
      </c>
      <c r="L72" s="44"/>
      <c r="M72" s="58">
        <f t="shared" si="32"/>
        <v>0</v>
      </c>
      <c r="N72" s="44"/>
      <c r="O72" s="58">
        <f t="shared" si="33"/>
        <v>0</v>
      </c>
      <c r="P72" s="44"/>
      <c r="Q72" s="58">
        <f t="shared" si="34"/>
        <v>0</v>
      </c>
      <c r="R72" s="45"/>
      <c r="S72" s="46"/>
      <c r="T72" s="46"/>
      <c r="U72" s="46"/>
      <c r="V72" s="46"/>
      <c r="W72" s="63">
        <f t="shared" si="35"/>
        <v>0</v>
      </c>
    </row>
    <row r="73" spans="2:23" ht="14" thickBot="1" x14ac:dyDescent="0.2">
      <c r="B73" s="43"/>
      <c r="C73" s="58">
        <f t="shared" ref="C73:C83" si="36">G73</f>
        <v>0</v>
      </c>
      <c r="D73" s="544"/>
      <c r="E73" s="58">
        <f t="shared" ref="E73:E83" si="37">I73</f>
        <v>0</v>
      </c>
      <c r="F73" s="44"/>
      <c r="G73" s="58">
        <f t="shared" ref="G73:G83" si="38">I73</f>
        <v>0</v>
      </c>
      <c r="H73" s="44"/>
      <c r="I73" s="58">
        <f t="shared" ref="I73:I83" si="39">K73</f>
        <v>0</v>
      </c>
      <c r="J73" s="44"/>
      <c r="K73" s="58">
        <f t="shared" ref="K73:K83" si="40">M73</f>
        <v>0</v>
      </c>
      <c r="L73" s="44"/>
      <c r="M73" s="58">
        <f t="shared" ref="M73:M83" si="41">O73</f>
        <v>0</v>
      </c>
      <c r="N73" s="44"/>
      <c r="O73" s="58">
        <f t="shared" ref="O73:O83" si="42">Q73</f>
        <v>0</v>
      </c>
      <c r="P73" s="44"/>
      <c r="Q73" s="58">
        <f t="shared" ref="Q73:Q83" si="43">W73</f>
        <v>0</v>
      </c>
      <c r="R73" s="45"/>
      <c r="S73" s="46"/>
      <c r="T73" s="46"/>
      <c r="U73" s="46"/>
      <c r="V73" s="46"/>
      <c r="W73" s="63">
        <f t="shared" ref="W73:W83" si="44">R73*(S73/100)*T73*U73*(V73/100)</f>
        <v>0</v>
      </c>
    </row>
    <row r="74" spans="2:23" ht="14" thickBot="1" x14ac:dyDescent="0.2">
      <c r="B74" s="43"/>
      <c r="C74" s="58">
        <f t="shared" si="36"/>
        <v>0</v>
      </c>
      <c r="D74" s="544"/>
      <c r="E74" s="58">
        <f t="shared" si="37"/>
        <v>0</v>
      </c>
      <c r="F74" s="44"/>
      <c r="G74" s="58">
        <f t="shared" si="38"/>
        <v>0</v>
      </c>
      <c r="H74" s="44"/>
      <c r="I74" s="58">
        <f t="shared" si="39"/>
        <v>0</v>
      </c>
      <c r="J74" s="44"/>
      <c r="K74" s="58">
        <f t="shared" si="40"/>
        <v>0</v>
      </c>
      <c r="L74" s="44"/>
      <c r="M74" s="58">
        <f t="shared" si="41"/>
        <v>0</v>
      </c>
      <c r="N74" s="44"/>
      <c r="O74" s="58">
        <f t="shared" si="42"/>
        <v>0</v>
      </c>
      <c r="P74" s="44"/>
      <c r="Q74" s="58">
        <f t="shared" si="43"/>
        <v>0</v>
      </c>
      <c r="R74" s="45"/>
      <c r="S74" s="46"/>
      <c r="T74" s="46"/>
      <c r="U74" s="46"/>
      <c r="V74" s="46"/>
      <c r="W74" s="63">
        <f t="shared" si="44"/>
        <v>0</v>
      </c>
    </row>
    <row r="75" spans="2:23" ht="14" thickBot="1" x14ac:dyDescent="0.2">
      <c r="B75" s="43"/>
      <c r="C75" s="58">
        <f t="shared" si="36"/>
        <v>0</v>
      </c>
      <c r="D75" s="544"/>
      <c r="E75" s="58">
        <f t="shared" si="37"/>
        <v>0</v>
      </c>
      <c r="F75" s="44"/>
      <c r="G75" s="58">
        <f t="shared" si="38"/>
        <v>0</v>
      </c>
      <c r="H75" s="44"/>
      <c r="I75" s="58">
        <f t="shared" si="39"/>
        <v>0</v>
      </c>
      <c r="J75" s="44"/>
      <c r="K75" s="58">
        <f t="shared" si="40"/>
        <v>0</v>
      </c>
      <c r="L75" s="44"/>
      <c r="M75" s="58">
        <f t="shared" si="41"/>
        <v>0</v>
      </c>
      <c r="N75" s="44"/>
      <c r="O75" s="58">
        <f t="shared" si="42"/>
        <v>0</v>
      </c>
      <c r="P75" s="44"/>
      <c r="Q75" s="58">
        <f t="shared" si="43"/>
        <v>0</v>
      </c>
      <c r="R75" s="45"/>
      <c r="S75" s="46"/>
      <c r="T75" s="46"/>
      <c r="U75" s="46"/>
      <c r="V75" s="46"/>
      <c r="W75" s="63">
        <f t="shared" si="44"/>
        <v>0</v>
      </c>
    </row>
    <row r="76" spans="2:23" ht="14" thickBot="1" x14ac:dyDescent="0.2">
      <c r="B76" s="43"/>
      <c r="C76" s="58">
        <f t="shared" si="36"/>
        <v>0</v>
      </c>
      <c r="D76" s="544"/>
      <c r="E76" s="58">
        <f t="shared" si="37"/>
        <v>0</v>
      </c>
      <c r="F76" s="44"/>
      <c r="G76" s="58">
        <f t="shared" si="38"/>
        <v>0</v>
      </c>
      <c r="H76" s="44"/>
      <c r="I76" s="58">
        <f t="shared" si="39"/>
        <v>0</v>
      </c>
      <c r="J76" s="44"/>
      <c r="K76" s="58">
        <f t="shared" si="40"/>
        <v>0</v>
      </c>
      <c r="L76" s="44"/>
      <c r="M76" s="58">
        <f t="shared" si="41"/>
        <v>0</v>
      </c>
      <c r="N76" s="44"/>
      <c r="O76" s="58">
        <f t="shared" si="42"/>
        <v>0</v>
      </c>
      <c r="P76" s="44"/>
      <c r="Q76" s="58">
        <f t="shared" si="43"/>
        <v>0</v>
      </c>
      <c r="R76" s="45"/>
      <c r="S76" s="46"/>
      <c r="T76" s="46"/>
      <c r="U76" s="46"/>
      <c r="V76" s="46"/>
      <c r="W76" s="63">
        <f t="shared" si="44"/>
        <v>0</v>
      </c>
    </row>
    <row r="77" spans="2:23" ht="14" thickBot="1" x14ac:dyDescent="0.2">
      <c r="B77" s="43"/>
      <c r="C77" s="58">
        <f t="shared" si="36"/>
        <v>0</v>
      </c>
      <c r="D77" s="544"/>
      <c r="E77" s="58">
        <f t="shared" si="37"/>
        <v>0</v>
      </c>
      <c r="F77" s="44"/>
      <c r="G77" s="58">
        <f t="shared" si="38"/>
        <v>0</v>
      </c>
      <c r="H77" s="44"/>
      <c r="I77" s="58">
        <f t="shared" si="39"/>
        <v>0</v>
      </c>
      <c r="J77" s="44"/>
      <c r="K77" s="58">
        <f t="shared" si="40"/>
        <v>0</v>
      </c>
      <c r="L77" s="44"/>
      <c r="M77" s="58">
        <f t="shared" si="41"/>
        <v>0</v>
      </c>
      <c r="N77" s="44"/>
      <c r="O77" s="58">
        <f t="shared" si="42"/>
        <v>0</v>
      </c>
      <c r="P77" s="44"/>
      <c r="Q77" s="58">
        <f t="shared" si="43"/>
        <v>0</v>
      </c>
      <c r="R77" s="45"/>
      <c r="S77" s="46"/>
      <c r="T77" s="46"/>
      <c r="U77" s="46"/>
      <c r="V77" s="46"/>
      <c r="W77" s="63">
        <f t="shared" si="44"/>
        <v>0</v>
      </c>
    </row>
    <row r="78" spans="2:23" ht="14" thickBot="1" x14ac:dyDescent="0.2">
      <c r="B78" s="43"/>
      <c r="C78" s="58">
        <f t="shared" si="36"/>
        <v>0</v>
      </c>
      <c r="D78" s="544"/>
      <c r="E78" s="58">
        <f t="shared" si="37"/>
        <v>0</v>
      </c>
      <c r="F78" s="44"/>
      <c r="G78" s="58">
        <f t="shared" si="38"/>
        <v>0</v>
      </c>
      <c r="H78" s="44"/>
      <c r="I78" s="58">
        <f t="shared" si="39"/>
        <v>0</v>
      </c>
      <c r="J78" s="44"/>
      <c r="K78" s="58">
        <f t="shared" si="40"/>
        <v>0</v>
      </c>
      <c r="L78" s="44"/>
      <c r="M78" s="58">
        <f t="shared" si="41"/>
        <v>0</v>
      </c>
      <c r="N78" s="44"/>
      <c r="O78" s="58">
        <f t="shared" si="42"/>
        <v>0</v>
      </c>
      <c r="P78" s="44"/>
      <c r="Q78" s="58">
        <f t="shared" si="43"/>
        <v>0</v>
      </c>
      <c r="R78" s="45"/>
      <c r="S78" s="46"/>
      <c r="T78" s="46"/>
      <c r="U78" s="46"/>
      <c r="V78" s="46"/>
      <c r="W78" s="63">
        <f t="shared" si="44"/>
        <v>0</v>
      </c>
    </row>
    <row r="79" spans="2:23" ht="14" thickBot="1" x14ac:dyDescent="0.2">
      <c r="B79" s="43"/>
      <c r="C79" s="58">
        <f t="shared" si="36"/>
        <v>0</v>
      </c>
      <c r="D79" s="544"/>
      <c r="E79" s="58">
        <f t="shared" si="37"/>
        <v>0</v>
      </c>
      <c r="F79" s="44"/>
      <c r="G79" s="58">
        <f t="shared" si="38"/>
        <v>0</v>
      </c>
      <c r="H79" s="44"/>
      <c r="I79" s="58">
        <f t="shared" si="39"/>
        <v>0</v>
      </c>
      <c r="J79" s="44"/>
      <c r="K79" s="58">
        <f t="shared" si="40"/>
        <v>0</v>
      </c>
      <c r="L79" s="44"/>
      <c r="M79" s="58">
        <f t="shared" si="41"/>
        <v>0</v>
      </c>
      <c r="N79" s="44"/>
      <c r="O79" s="58">
        <f t="shared" si="42"/>
        <v>0</v>
      </c>
      <c r="P79" s="44"/>
      <c r="Q79" s="58">
        <f t="shared" si="43"/>
        <v>0</v>
      </c>
      <c r="R79" s="45"/>
      <c r="S79" s="46"/>
      <c r="T79" s="46"/>
      <c r="U79" s="46"/>
      <c r="V79" s="46"/>
      <c r="W79" s="63">
        <f t="shared" si="44"/>
        <v>0</v>
      </c>
    </row>
    <row r="80" spans="2:23" ht="14" thickBot="1" x14ac:dyDescent="0.2">
      <c r="B80" s="43"/>
      <c r="C80" s="58">
        <f t="shared" si="36"/>
        <v>0</v>
      </c>
      <c r="D80" s="544"/>
      <c r="E80" s="58">
        <f t="shared" si="37"/>
        <v>0</v>
      </c>
      <c r="F80" s="44"/>
      <c r="G80" s="58">
        <f t="shared" si="38"/>
        <v>0</v>
      </c>
      <c r="H80" s="44"/>
      <c r="I80" s="58">
        <f t="shared" si="39"/>
        <v>0</v>
      </c>
      <c r="J80" s="44"/>
      <c r="K80" s="58">
        <f t="shared" si="40"/>
        <v>0</v>
      </c>
      <c r="L80" s="44"/>
      <c r="M80" s="58">
        <f t="shared" si="41"/>
        <v>0</v>
      </c>
      <c r="N80" s="44"/>
      <c r="O80" s="58">
        <f t="shared" si="42"/>
        <v>0</v>
      </c>
      <c r="P80" s="44"/>
      <c r="Q80" s="58">
        <f t="shared" si="43"/>
        <v>0</v>
      </c>
      <c r="R80" s="45"/>
      <c r="S80" s="46"/>
      <c r="T80" s="46"/>
      <c r="U80" s="46"/>
      <c r="V80" s="46"/>
      <c r="W80" s="63">
        <f t="shared" si="44"/>
        <v>0</v>
      </c>
    </row>
    <row r="81" spans="2:23" ht="14" thickBot="1" x14ac:dyDescent="0.2">
      <c r="B81" s="43"/>
      <c r="C81" s="58">
        <f t="shared" si="36"/>
        <v>0</v>
      </c>
      <c r="D81" s="544"/>
      <c r="E81" s="58">
        <f t="shared" si="37"/>
        <v>0</v>
      </c>
      <c r="F81" s="44"/>
      <c r="G81" s="58">
        <f t="shared" si="38"/>
        <v>0</v>
      </c>
      <c r="H81" s="44"/>
      <c r="I81" s="58">
        <f t="shared" si="39"/>
        <v>0</v>
      </c>
      <c r="J81" s="44"/>
      <c r="K81" s="58">
        <f t="shared" si="40"/>
        <v>0</v>
      </c>
      <c r="L81" s="44"/>
      <c r="M81" s="58">
        <f t="shared" si="41"/>
        <v>0</v>
      </c>
      <c r="N81" s="44"/>
      <c r="O81" s="58">
        <f t="shared" si="42"/>
        <v>0</v>
      </c>
      <c r="P81" s="44"/>
      <c r="Q81" s="58">
        <f t="shared" si="43"/>
        <v>0</v>
      </c>
      <c r="R81" s="45"/>
      <c r="S81" s="46"/>
      <c r="T81" s="46"/>
      <c r="U81" s="46"/>
      <c r="V81" s="46"/>
      <c r="W81" s="63">
        <f t="shared" si="44"/>
        <v>0</v>
      </c>
    </row>
    <row r="82" spans="2:23" ht="14" thickBot="1" x14ac:dyDescent="0.2">
      <c r="B82" s="43"/>
      <c r="C82" s="58">
        <f t="shared" si="36"/>
        <v>0</v>
      </c>
      <c r="D82" s="544"/>
      <c r="E82" s="58">
        <f t="shared" si="37"/>
        <v>0</v>
      </c>
      <c r="F82" s="44"/>
      <c r="G82" s="58">
        <f t="shared" si="38"/>
        <v>0</v>
      </c>
      <c r="H82" s="44"/>
      <c r="I82" s="58">
        <f t="shared" si="39"/>
        <v>0</v>
      </c>
      <c r="J82" s="44"/>
      <c r="K82" s="58">
        <f t="shared" si="40"/>
        <v>0</v>
      </c>
      <c r="L82" s="44"/>
      <c r="M82" s="58">
        <f t="shared" si="41"/>
        <v>0</v>
      </c>
      <c r="N82" s="44"/>
      <c r="O82" s="58">
        <f t="shared" si="42"/>
        <v>0</v>
      </c>
      <c r="P82" s="44"/>
      <c r="Q82" s="58">
        <f t="shared" si="43"/>
        <v>0</v>
      </c>
      <c r="R82" s="45"/>
      <c r="S82" s="46"/>
      <c r="T82" s="46"/>
      <c r="U82" s="46"/>
      <c r="V82" s="46"/>
      <c r="W82" s="63">
        <f t="shared" si="44"/>
        <v>0</v>
      </c>
    </row>
    <row r="83" spans="2:23" ht="14" thickBot="1" x14ac:dyDescent="0.2">
      <c r="B83" s="43"/>
      <c r="C83" s="58">
        <f t="shared" si="36"/>
        <v>0</v>
      </c>
      <c r="D83" s="544"/>
      <c r="E83" s="58">
        <f t="shared" si="37"/>
        <v>0</v>
      </c>
      <c r="F83" s="44"/>
      <c r="G83" s="58">
        <f t="shared" si="38"/>
        <v>0</v>
      </c>
      <c r="H83" s="44"/>
      <c r="I83" s="58">
        <f t="shared" si="39"/>
        <v>0</v>
      </c>
      <c r="J83" s="44"/>
      <c r="K83" s="58">
        <f t="shared" si="40"/>
        <v>0</v>
      </c>
      <c r="L83" s="44"/>
      <c r="M83" s="58">
        <f t="shared" si="41"/>
        <v>0</v>
      </c>
      <c r="N83" s="44"/>
      <c r="O83" s="58">
        <f t="shared" si="42"/>
        <v>0</v>
      </c>
      <c r="P83" s="44"/>
      <c r="Q83" s="58">
        <f t="shared" si="43"/>
        <v>0</v>
      </c>
      <c r="R83" s="45"/>
      <c r="S83" s="46"/>
      <c r="T83" s="46"/>
      <c r="U83" s="46"/>
      <c r="V83" s="46"/>
      <c r="W83" s="63">
        <f t="shared" si="44"/>
        <v>0</v>
      </c>
    </row>
    <row r="84" spans="2:23" ht="14" thickBot="1" x14ac:dyDescent="0.2"/>
    <row r="85" spans="2:23" ht="30.75" customHeight="1" thickBot="1" x14ac:dyDescent="0.2">
      <c r="C85" s="49"/>
      <c r="E85" s="49"/>
      <c r="F85" s="774" t="s">
        <v>367</v>
      </c>
      <c r="G85" s="775"/>
      <c r="H85" s="775"/>
      <c r="I85" s="775"/>
      <c r="J85" s="775"/>
      <c r="K85" s="775"/>
      <c r="L85" s="775"/>
      <c r="M85" s="775"/>
      <c r="N85" s="775"/>
      <c r="O85" s="775"/>
      <c r="P85" s="776"/>
      <c r="Q85" s="73"/>
    </row>
    <row r="86" spans="2:23" ht="39" customHeight="1" thickBot="1" x14ac:dyDescent="0.2">
      <c r="C86" s="49"/>
      <c r="E86" s="49"/>
      <c r="F86" s="74" t="str">
        <f>F5</f>
        <v>Bâtiment</v>
      </c>
      <c r="G86" s="58" t="s">
        <v>368</v>
      </c>
      <c r="H86" s="74" t="str">
        <f>H5</f>
        <v>Fonction/ Département</v>
      </c>
      <c r="I86" s="58" t="s">
        <v>368</v>
      </c>
      <c r="J86" s="74" t="str">
        <f>J5</f>
        <v>Processus</v>
      </c>
      <c r="K86" s="58" t="s">
        <v>368</v>
      </c>
      <c r="L86" s="74" t="str">
        <f>L5</f>
        <v>Forme d'énergie</v>
      </c>
      <c r="M86" s="58" t="s">
        <v>368</v>
      </c>
      <c r="N86" s="74" t="str">
        <f>N5</f>
        <v>Technologie</v>
      </c>
      <c r="O86" s="58" t="s">
        <v>368</v>
      </c>
      <c r="P86" s="74" t="str">
        <f>P5</f>
        <v>Mode de fonctionnement</v>
      </c>
      <c r="Q86" s="58" t="s">
        <v>368</v>
      </c>
    </row>
    <row r="87" spans="2:23" ht="27" customHeight="1" thickBot="1" x14ac:dyDescent="0.2">
      <c r="C87" s="49"/>
      <c r="E87" s="49"/>
      <c r="F87" s="47" t="s">
        <v>369</v>
      </c>
      <c r="G87" s="58">
        <f t="shared" ref="G87:G99" ca="1" si="45">SUMIF(F$6:G$83,F87,G$6:G$83)</f>
        <v>0</v>
      </c>
      <c r="H87" s="47" t="s">
        <v>369</v>
      </c>
      <c r="I87" s="58">
        <f t="shared" ref="I87:I99" ca="1" si="46">SUMIF(H$6:I$83,H87,I$6:I$83)</f>
        <v>0</v>
      </c>
      <c r="J87" s="75" t="s">
        <v>370</v>
      </c>
      <c r="K87" s="58">
        <f t="shared" ref="K87:K99" ca="1" si="47">SUMIF(J$6:K$83,J87,K$6:K$83)</f>
        <v>0</v>
      </c>
      <c r="L87" s="76" t="s">
        <v>19</v>
      </c>
      <c r="M87" s="58">
        <f t="shared" ref="M87:M99" ca="1" si="48">SUMIF(L$6:M$83,L87,M$6:M$83)</f>
        <v>0</v>
      </c>
      <c r="N87" s="76" t="s">
        <v>371</v>
      </c>
      <c r="O87" s="58">
        <f t="shared" ref="O87:O99" ca="1" si="49">SUMIF(N$6:O$83,N87,O$6:O$83)</f>
        <v>0</v>
      </c>
      <c r="P87" s="76" t="s">
        <v>372</v>
      </c>
      <c r="Q87" s="58">
        <f t="shared" ref="Q87:Q99" ca="1" si="50">SUMIF(P$6:Q$83,P87,Q$6:Q$83)</f>
        <v>0</v>
      </c>
    </row>
    <row r="88" spans="2:23" ht="15" thickBot="1" x14ac:dyDescent="0.2">
      <c r="C88" s="49"/>
      <c r="E88" s="49"/>
      <c r="F88" s="47" t="s">
        <v>373</v>
      </c>
      <c r="G88" s="58">
        <f t="shared" ca="1" si="45"/>
        <v>0</v>
      </c>
      <c r="H88" s="47" t="s">
        <v>373</v>
      </c>
      <c r="I88" s="58">
        <f t="shared" ca="1" si="46"/>
        <v>0</v>
      </c>
      <c r="J88" s="47" t="s">
        <v>373</v>
      </c>
      <c r="K88" s="58">
        <f t="shared" ca="1" si="47"/>
        <v>0</v>
      </c>
      <c r="L88" s="76" t="s">
        <v>374</v>
      </c>
      <c r="M88" s="58">
        <f t="shared" ca="1" si="48"/>
        <v>0</v>
      </c>
      <c r="N88" s="76" t="s">
        <v>375</v>
      </c>
      <c r="O88" s="58">
        <f t="shared" ca="1" si="49"/>
        <v>0</v>
      </c>
      <c r="P88" s="76" t="s">
        <v>376</v>
      </c>
      <c r="Q88" s="58">
        <f t="shared" ca="1" si="50"/>
        <v>0</v>
      </c>
    </row>
    <row r="89" spans="2:23" ht="27" customHeight="1" thickBot="1" x14ac:dyDescent="0.2">
      <c r="C89" s="49"/>
      <c r="E89" s="49"/>
      <c r="F89" s="47" t="s">
        <v>377</v>
      </c>
      <c r="G89" s="58">
        <f t="shared" ca="1" si="45"/>
        <v>0</v>
      </c>
      <c r="H89" s="47" t="s">
        <v>377</v>
      </c>
      <c r="I89" s="58">
        <f t="shared" ca="1" si="46"/>
        <v>0</v>
      </c>
      <c r="J89" s="47" t="s">
        <v>377</v>
      </c>
      <c r="K89" s="58">
        <f t="shared" ca="1" si="47"/>
        <v>0</v>
      </c>
      <c r="L89" s="76" t="s">
        <v>378</v>
      </c>
      <c r="M89" s="58">
        <f t="shared" ca="1" si="48"/>
        <v>0</v>
      </c>
      <c r="N89" s="76" t="s">
        <v>379</v>
      </c>
      <c r="O89" s="58">
        <f t="shared" ca="1" si="49"/>
        <v>0</v>
      </c>
      <c r="P89" s="76" t="s">
        <v>380</v>
      </c>
      <c r="Q89" s="58">
        <f t="shared" ca="1" si="50"/>
        <v>0</v>
      </c>
    </row>
    <row r="90" spans="2:23" ht="26.25" customHeight="1" thickBot="1" x14ac:dyDescent="0.2">
      <c r="C90" s="49"/>
      <c r="E90" s="49"/>
      <c r="F90" s="47" t="s">
        <v>381</v>
      </c>
      <c r="G90" s="58">
        <f t="shared" ca="1" si="45"/>
        <v>0</v>
      </c>
      <c r="H90" s="47" t="s">
        <v>381</v>
      </c>
      <c r="I90" s="58">
        <f t="shared" ca="1" si="46"/>
        <v>0</v>
      </c>
      <c r="J90" s="47" t="s">
        <v>381</v>
      </c>
      <c r="K90" s="58">
        <f t="shared" ca="1" si="47"/>
        <v>0</v>
      </c>
      <c r="L90" s="76" t="s">
        <v>211</v>
      </c>
      <c r="M90" s="58">
        <f t="shared" ca="1" si="48"/>
        <v>0</v>
      </c>
      <c r="N90" s="76" t="s">
        <v>382</v>
      </c>
      <c r="O90" s="58">
        <f t="shared" ca="1" si="49"/>
        <v>0</v>
      </c>
      <c r="P90" s="76" t="s">
        <v>383</v>
      </c>
      <c r="Q90" s="58">
        <f t="shared" ca="1" si="50"/>
        <v>0</v>
      </c>
    </row>
    <row r="91" spans="2:23" ht="29" thickBot="1" x14ac:dyDescent="0.2">
      <c r="C91" s="49"/>
      <c r="E91" s="49"/>
      <c r="F91" s="48" t="s">
        <v>384</v>
      </c>
      <c r="G91" s="58">
        <f t="shared" ca="1" si="45"/>
        <v>0</v>
      </c>
      <c r="H91" s="48" t="s">
        <v>384</v>
      </c>
      <c r="I91" s="58">
        <f t="shared" ca="1" si="46"/>
        <v>0</v>
      </c>
      <c r="J91" s="48" t="s">
        <v>384</v>
      </c>
      <c r="K91" s="58">
        <f t="shared" ca="1" si="47"/>
        <v>0</v>
      </c>
      <c r="L91" s="74" t="s">
        <v>385</v>
      </c>
      <c r="M91" s="58">
        <f t="shared" ca="1" si="48"/>
        <v>0</v>
      </c>
      <c r="N91" s="76" t="s">
        <v>386</v>
      </c>
      <c r="O91" s="58">
        <f t="shared" ca="1" si="49"/>
        <v>0</v>
      </c>
      <c r="P91" s="76" t="s">
        <v>387</v>
      </c>
      <c r="Q91" s="58">
        <f t="shared" ca="1" si="50"/>
        <v>0</v>
      </c>
    </row>
    <row r="92" spans="2:23" ht="15" thickBot="1" x14ac:dyDescent="0.2">
      <c r="C92" s="49"/>
      <c r="E92" s="49"/>
      <c r="F92" s="48" t="s">
        <v>388</v>
      </c>
      <c r="G92" s="58">
        <f t="shared" ca="1" si="45"/>
        <v>0</v>
      </c>
      <c r="H92" s="48" t="s">
        <v>388</v>
      </c>
      <c r="I92" s="58">
        <f t="shared" ca="1" si="46"/>
        <v>0</v>
      </c>
      <c r="J92" s="48" t="s">
        <v>388</v>
      </c>
      <c r="K92" s="58">
        <f t="shared" ca="1" si="47"/>
        <v>0</v>
      </c>
      <c r="L92" s="76"/>
      <c r="M92" s="58">
        <f t="shared" ca="1" si="48"/>
        <v>0</v>
      </c>
      <c r="N92" s="77" t="s">
        <v>389</v>
      </c>
      <c r="O92" s="58">
        <f t="shared" ca="1" si="49"/>
        <v>0</v>
      </c>
      <c r="P92" s="76"/>
      <c r="Q92" s="58">
        <f t="shared" ca="1" si="50"/>
        <v>50</v>
      </c>
    </row>
    <row r="93" spans="2:23" ht="15" thickBot="1" x14ac:dyDescent="0.2">
      <c r="C93" s="49"/>
      <c r="E93" s="49"/>
      <c r="F93" s="48" t="s">
        <v>390</v>
      </c>
      <c r="G93" s="58">
        <f t="shared" ca="1" si="45"/>
        <v>0</v>
      </c>
      <c r="H93" s="48" t="s">
        <v>390</v>
      </c>
      <c r="I93" s="58">
        <f t="shared" ca="1" si="46"/>
        <v>0</v>
      </c>
      <c r="J93" s="48" t="s">
        <v>390</v>
      </c>
      <c r="K93" s="58">
        <f t="shared" ca="1" si="47"/>
        <v>0</v>
      </c>
      <c r="L93" s="76"/>
      <c r="M93" s="58">
        <f t="shared" ca="1" si="48"/>
        <v>0</v>
      </c>
      <c r="N93" s="76"/>
      <c r="O93" s="58">
        <f t="shared" ca="1" si="49"/>
        <v>0</v>
      </c>
      <c r="P93" s="76"/>
      <c r="Q93" s="58">
        <f t="shared" ca="1" si="50"/>
        <v>50</v>
      </c>
    </row>
    <row r="94" spans="2:23" ht="15" thickBot="1" x14ac:dyDescent="0.2">
      <c r="C94" s="49"/>
      <c r="E94" s="49"/>
      <c r="F94" s="48" t="s">
        <v>391</v>
      </c>
      <c r="G94" s="58">
        <f t="shared" ca="1" si="45"/>
        <v>0</v>
      </c>
      <c r="H94" s="48" t="s">
        <v>391</v>
      </c>
      <c r="I94" s="58">
        <f t="shared" ca="1" si="46"/>
        <v>0</v>
      </c>
      <c r="J94" s="48" t="s">
        <v>391</v>
      </c>
      <c r="K94" s="58">
        <f t="shared" ca="1" si="47"/>
        <v>0</v>
      </c>
      <c r="L94" s="76"/>
      <c r="M94" s="58">
        <f t="shared" ca="1" si="48"/>
        <v>0</v>
      </c>
      <c r="N94" s="77"/>
      <c r="O94" s="58">
        <f t="shared" ca="1" si="49"/>
        <v>0</v>
      </c>
      <c r="P94" s="76"/>
      <c r="Q94" s="58">
        <f t="shared" ca="1" si="50"/>
        <v>50</v>
      </c>
    </row>
    <row r="95" spans="2:23" ht="29" thickBot="1" x14ac:dyDescent="0.2">
      <c r="C95" s="49"/>
      <c r="E95" s="49"/>
      <c r="F95" s="48" t="s">
        <v>392</v>
      </c>
      <c r="G95" s="58">
        <f t="shared" ca="1" si="45"/>
        <v>0</v>
      </c>
      <c r="H95" s="48" t="s">
        <v>392</v>
      </c>
      <c r="I95" s="58">
        <f t="shared" ca="1" si="46"/>
        <v>0</v>
      </c>
      <c r="J95" s="48" t="s">
        <v>392</v>
      </c>
      <c r="K95" s="58">
        <f t="shared" ca="1" si="47"/>
        <v>0</v>
      </c>
      <c r="L95" s="76"/>
      <c r="M95" s="58">
        <f t="shared" ca="1" si="48"/>
        <v>0</v>
      </c>
      <c r="N95" s="76"/>
      <c r="O95" s="58">
        <f t="shared" ca="1" si="49"/>
        <v>0</v>
      </c>
      <c r="P95" s="76"/>
      <c r="Q95" s="58">
        <f t="shared" ca="1" si="50"/>
        <v>50</v>
      </c>
    </row>
    <row r="96" spans="2:23" ht="29" thickBot="1" x14ac:dyDescent="0.2">
      <c r="C96" s="49"/>
      <c r="E96" s="49"/>
      <c r="F96" s="48" t="s">
        <v>393</v>
      </c>
      <c r="G96" s="58">
        <f t="shared" ca="1" si="45"/>
        <v>0</v>
      </c>
      <c r="H96" s="48" t="s">
        <v>393</v>
      </c>
      <c r="I96" s="58">
        <f t="shared" ca="1" si="46"/>
        <v>0</v>
      </c>
      <c r="J96" s="48" t="s">
        <v>393</v>
      </c>
      <c r="K96" s="58">
        <f t="shared" ca="1" si="47"/>
        <v>0</v>
      </c>
      <c r="L96" s="76"/>
      <c r="M96" s="58">
        <f t="shared" ca="1" si="48"/>
        <v>0</v>
      </c>
      <c r="N96" s="76"/>
      <c r="O96" s="58">
        <f t="shared" ca="1" si="49"/>
        <v>0</v>
      </c>
      <c r="P96" s="76"/>
      <c r="Q96" s="58">
        <f t="shared" ca="1" si="50"/>
        <v>50</v>
      </c>
    </row>
    <row r="97" spans="3:17" ht="15" thickBot="1" x14ac:dyDescent="0.2">
      <c r="C97" s="49"/>
      <c r="E97" s="49"/>
      <c r="F97" s="48" t="s">
        <v>394</v>
      </c>
      <c r="G97" s="58">
        <f t="shared" ca="1" si="45"/>
        <v>0</v>
      </c>
      <c r="H97" s="48" t="s">
        <v>394</v>
      </c>
      <c r="I97" s="58">
        <f t="shared" ca="1" si="46"/>
        <v>0</v>
      </c>
      <c r="J97" s="48" t="s">
        <v>394</v>
      </c>
      <c r="K97" s="58">
        <f t="shared" ca="1" si="47"/>
        <v>0</v>
      </c>
      <c r="L97" s="76"/>
      <c r="M97" s="58">
        <f t="shared" ca="1" si="48"/>
        <v>0</v>
      </c>
      <c r="N97" s="77"/>
      <c r="O97" s="58">
        <f t="shared" ca="1" si="49"/>
        <v>0</v>
      </c>
      <c r="P97" s="76"/>
      <c r="Q97" s="58">
        <f t="shared" ca="1" si="50"/>
        <v>50</v>
      </c>
    </row>
    <row r="98" spans="3:17" ht="15" thickBot="1" x14ac:dyDescent="0.2">
      <c r="C98" s="49"/>
      <c r="E98" s="49"/>
      <c r="F98" s="48" t="s">
        <v>395</v>
      </c>
      <c r="G98" s="58">
        <f t="shared" ca="1" si="45"/>
        <v>0</v>
      </c>
      <c r="H98" s="48" t="s">
        <v>395</v>
      </c>
      <c r="I98" s="58">
        <f t="shared" ca="1" si="46"/>
        <v>0</v>
      </c>
      <c r="J98" s="48" t="s">
        <v>395</v>
      </c>
      <c r="K98" s="58">
        <f t="shared" ca="1" si="47"/>
        <v>0</v>
      </c>
      <c r="L98" s="76"/>
      <c r="M98" s="58">
        <f t="shared" ca="1" si="48"/>
        <v>0</v>
      </c>
      <c r="N98" s="76"/>
      <c r="O98" s="58">
        <f t="shared" ca="1" si="49"/>
        <v>0</v>
      </c>
      <c r="P98" s="76"/>
      <c r="Q98" s="58">
        <f t="shared" ca="1" si="50"/>
        <v>50</v>
      </c>
    </row>
    <row r="99" spans="3:17" ht="15" thickBot="1" x14ac:dyDescent="0.2">
      <c r="C99" s="49"/>
      <c r="E99" s="49"/>
      <c r="F99" s="48" t="s">
        <v>396</v>
      </c>
      <c r="G99" s="58">
        <f t="shared" ca="1" si="45"/>
        <v>0</v>
      </c>
      <c r="H99" s="48" t="s">
        <v>396</v>
      </c>
      <c r="I99" s="58">
        <f t="shared" ca="1" si="46"/>
        <v>0</v>
      </c>
      <c r="J99" s="48" t="s">
        <v>396</v>
      </c>
      <c r="K99" s="58">
        <f t="shared" ca="1" si="47"/>
        <v>0</v>
      </c>
      <c r="L99" s="76"/>
      <c r="M99" s="58">
        <f t="shared" ca="1" si="48"/>
        <v>0</v>
      </c>
      <c r="N99" s="76"/>
      <c r="O99" s="58">
        <f t="shared" ca="1" si="49"/>
        <v>0</v>
      </c>
      <c r="P99" s="76"/>
      <c r="Q99" s="58">
        <f t="shared" ca="1" si="50"/>
        <v>50</v>
      </c>
    </row>
    <row r="100" spans="3:17" x14ac:dyDescent="0.15">
      <c r="C100" s="49"/>
      <c r="E100" s="49"/>
    </row>
    <row r="102" spans="3:17" ht="12.75" customHeight="1" x14ac:dyDescent="0.15">
      <c r="C102" s="49"/>
      <c r="E102" s="49"/>
      <c r="G102" s="49"/>
      <c r="I102" s="49"/>
      <c r="K102" s="49"/>
      <c r="M102" s="49"/>
    </row>
    <row r="103" spans="3:17" x14ac:dyDescent="0.15">
      <c r="C103" s="49"/>
      <c r="E103" s="49"/>
      <c r="G103" s="49"/>
      <c r="I103" s="49"/>
      <c r="K103" s="49"/>
      <c r="M103" s="49"/>
    </row>
    <row r="104" spans="3:17" ht="12.75" customHeight="1" x14ac:dyDescent="0.15">
      <c r="C104" s="49"/>
      <c r="E104" s="49"/>
      <c r="G104" s="49"/>
      <c r="I104" s="49"/>
      <c r="K104" s="49"/>
      <c r="M104" s="49"/>
    </row>
    <row r="105" spans="3:17" x14ac:dyDescent="0.15">
      <c r="C105" s="49"/>
      <c r="E105" s="49"/>
      <c r="G105" s="49"/>
      <c r="I105" s="49"/>
      <c r="K105" s="49"/>
      <c r="M105" s="49"/>
    </row>
    <row r="106" spans="3:17" ht="12.75" customHeight="1" x14ac:dyDescent="0.15">
      <c r="C106" s="49"/>
      <c r="E106" s="49"/>
      <c r="G106" s="49"/>
      <c r="I106" s="49"/>
      <c r="K106" s="49"/>
      <c r="M106" s="49"/>
    </row>
    <row r="107" spans="3:17" x14ac:dyDescent="0.15">
      <c r="C107" s="49"/>
      <c r="E107" s="49"/>
      <c r="G107" s="49"/>
      <c r="I107" s="49"/>
      <c r="K107" s="49"/>
      <c r="M107" s="49"/>
    </row>
    <row r="108" spans="3:17" ht="12.75" customHeight="1" x14ac:dyDescent="0.15">
      <c r="C108" s="49"/>
      <c r="E108" s="49"/>
      <c r="G108" s="49"/>
      <c r="I108" s="49"/>
      <c r="K108" s="49"/>
      <c r="M108" s="49"/>
    </row>
  </sheetData>
  <mergeCells count="8">
    <mergeCell ref="F85:P85"/>
    <mergeCell ref="Y9:AC9"/>
    <mergeCell ref="Y7:AC7"/>
    <mergeCell ref="B2:B3"/>
    <mergeCell ref="G2:T2"/>
    <mergeCell ref="R3:V3"/>
    <mergeCell ref="D2:D3"/>
    <mergeCell ref="F3:P3"/>
  </mergeCells>
  <phoneticPr fontId="26" type="noConversion"/>
  <dataValidations count="6">
    <dataValidation type="list" allowBlank="1" showInputMessage="1" showErrorMessage="1" sqref="F6:F83" xr:uid="{00000000-0002-0000-0800-000000000000}">
      <formula1>List1</formula1>
    </dataValidation>
    <dataValidation type="list" allowBlank="1" showInputMessage="1" showErrorMessage="1" sqref="H6:H83" xr:uid="{00000000-0002-0000-0800-000001000000}">
      <formula1>List2</formula1>
    </dataValidation>
    <dataValidation type="list" allowBlank="1" showInputMessage="1" showErrorMessage="1" sqref="J6:J83" xr:uid="{00000000-0002-0000-0800-000002000000}">
      <formula1>List3</formula1>
    </dataValidation>
    <dataValidation type="list" allowBlank="1" showInputMessage="1" showErrorMessage="1" sqref="L6:L83" xr:uid="{00000000-0002-0000-0800-000003000000}">
      <formula1>List4</formula1>
    </dataValidation>
    <dataValidation type="list" allowBlank="1" showInputMessage="1" showErrorMessage="1" sqref="N6:N83" xr:uid="{00000000-0002-0000-0800-000004000000}">
      <formula1>List5</formula1>
    </dataValidation>
    <dataValidation type="list" allowBlank="1" showInputMessage="1" showErrorMessage="1" sqref="P6:P83" xr:uid="{00000000-0002-0000-0800-000005000000}">
      <formula1>List6</formula1>
    </dataValidation>
  </dataValidations>
  <hyperlinks>
    <hyperlink ref="Y7" location="'Démarrrage '!R1C1" display="Click here to jump back to start page" xr:uid="{00000000-0004-0000-0800-000000000000}"/>
    <hyperlink ref="Y9:AC9" location="'(Cartographie)'!R1C1" display="Click here to jump to diagrams" xr:uid="{00000000-0004-0000-0800-000001000000}"/>
  </hyperlinks>
  <pageMargins left="0.75" right="0.75" top="1" bottom="1" header="0" footer="0"/>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9"/>
  <dimension ref="A1:BF30"/>
  <sheetViews>
    <sheetView showGridLines="0" topLeftCell="A3" zoomScaleNormal="100" workbookViewId="0">
      <selection activeCell="C20" sqref="C20"/>
    </sheetView>
  </sheetViews>
  <sheetFormatPr baseColWidth="10" defaultColWidth="9.1640625" defaultRowHeight="13" x14ac:dyDescent="0.15"/>
  <cols>
    <col min="1" max="1" width="3.5" style="164" customWidth="1"/>
    <col min="2" max="2" width="5.5" style="165" customWidth="1"/>
    <col min="3" max="3" width="8.6640625" style="165" customWidth="1"/>
    <col min="4" max="4" width="10.1640625" style="165" customWidth="1"/>
    <col min="5" max="5" width="7.6640625" style="165" customWidth="1"/>
    <col min="6" max="6" width="7.6640625" style="168" customWidth="1"/>
    <col min="7" max="7" width="10.83203125" style="168" customWidth="1"/>
    <col min="8" max="8" width="8.6640625" style="165" customWidth="1"/>
    <col min="9" max="9" width="10.1640625" style="165" customWidth="1"/>
    <col min="10" max="11" width="7.6640625" style="165" customWidth="1"/>
    <col min="12" max="12" width="10.83203125" style="165" customWidth="1"/>
    <col min="13" max="13" width="8.6640625" style="165" customWidth="1"/>
    <col min="14" max="14" width="10.1640625" style="165" customWidth="1"/>
    <col min="15" max="15" width="7.6640625" style="165" customWidth="1"/>
    <col min="16" max="16" width="7.6640625" style="168" customWidth="1"/>
    <col min="17" max="17" width="10.83203125" style="168" customWidth="1"/>
    <col min="18" max="18" width="8.6640625" style="165" customWidth="1"/>
    <col min="19" max="19" width="10.1640625" style="165" customWidth="1"/>
    <col min="20" max="20" width="7.6640625" style="165" customWidth="1"/>
    <col min="21" max="21" width="7.6640625" style="168" customWidth="1"/>
    <col min="22" max="22" width="10.83203125" style="168" customWidth="1"/>
    <col min="23" max="23" width="8.6640625" style="165" customWidth="1"/>
    <col min="24" max="24" width="10.1640625" style="165" customWidth="1"/>
    <col min="25" max="25" width="7.6640625" style="165" customWidth="1"/>
    <col min="26" max="26" width="7.6640625" style="168" customWidth="1"/>
    <col min="27" max="27" width="10.83203125" style="168" customWidth="1"/>
    <col min="28" max="28" width="3.83203125" style="172" customWidth="1"/>
    <col min="29" max="32" width="9.1640625" style="172"/>
    <col min="33" max="34" width="9.1640625" style="171"/>
    <col min="35" max="16384" width="9.1640625" style="164"/>
  </cols>
  <sheetData>
    <row r="1" spans="1:58" ht="15.75" hidden="1" customHeight="1" x14ac:dyDescent="0.15">
      <c r="D1" s="164"/>
      <c r="E1" s="166"/>
      <c r="F1" s="509"/>
      <c r="G1" s="509"/>
      <c r="I1" s="164"/>
      <c r="J1" s="166"/>
      <c r="K1" s="166"/>
      <c r="L1" s="166"/>
      <c r="N1" s="164"/>
      <c r="O1" s="166"/>
      <c r="P1" s="509"/>
      <c r="Q1" s="509"/>
      <c r="S1" s="164"/>
      <c r="T1" s="166"/>
      <c r="U1" s="509"/>
      <c r="V1" s="509"/>
      <c r="X1" s="164"/>
      <c r="Y1" s="166"/>
      <c r="Z1" s="509"/>
      <c r="AA1" s="509"/>
    </row>
    <row r="2" spans="1:58" ht="15.75" hidden="1" customHeight="1" x14ac:dyDescent="0.15">
      <c r="E2" s="166"/>
      <c r="F2" s="509"/>
      <c r="G2" s="509"/>
      <c r="J2" s="166"/>
      <c r="K2" s="166"/>
      <c r="L2" s="166"/>
      <c r="O2" s="166"/>
      <c r="P2" s="509"/>
      <c r="Q2" s="509"/>
      <c r="T2" s="166"/>
      <c r="U2" s="509"/>
      <c r="V2" s="509"/>
      <c r="Y2" s="166"/>
      <c r="Z2" s="509"/>
      <c r="AA2" s="509"/>
    </row>
    <row r="3" spans="1:58" ht="15.75" customHeight="1" x14ac:dyDescent="0.15">
      <c r="G3" s="177"/>
      <c r="L3" s="164"/>
      <c r="Q3" s="177"/>
      <c r="V3" s="177"/>
      <c r="AA3" s="177"/>
    </row>
    <row r="4" spans="1:58" ht="15.75" customHeight="1" x14ac:dyDescent="0.15">
      <c r="B4" s="173"/>
      <c r="C4" s="543" t="s">
        <v>397</v>
      </c>
      <c r="D4" s="174">
        <f>ICP!C3</f>
        <v>2017</v>
      </c>
      <c r="E4" s="175"/>
      <c r="F4" s="177"/>
      <c r="G4" s="177"/>
      <c r="H4" s="164"/>
      <c r="I4" s="164"/>
      <c r="J4" s="164"/>
      <c r="K4" s="164"/>
      <c r="L4" s="164"/>
      <c r="M4" s="164"/>
      <c r="N4" s="164"/>
      <c r="O4" s="164"/>
      <c r="P4" s="177"/>
      <c r="Q4" s="177"/>
      <c r="R4" s="164"/>
      <c r="S4" s="164"/>
      <c r="T4" s="164"/>
      <c r="U4" s="177"/>
      <c r="V4" s="177"/>
      <c r="W4" s="164"/>
      <c r="X4" s="164"/>
      <c r="Y4" s="164"/>
      <c r="Z4" s="177"/>
      <c r="AA4" s="177"/>
    </row>
    <row r="5" spans="1:58" ht="11.25" customHeight="1" x14ac:dyDescent="0.15">
      <c r="B5" s="164"/>
      <c r="C5" s="164"/>
      <c r="D5" s="176"/>
      <c r="E5" s="164"/>
      <c r="F5" s="177"/>
      <c r="G5" s="177"/>
      <c r="H5" s="164"/>
      <c r="I5" s="176"/>
      <c r="J5" s="164"/>
      <c r="K5" s="164"/>
      <c r="L5" s="164"/>
      <c r="M5" s="164"/>
      <c r="N5" s="176"/>
      <c r="O5" s="164"/>
      <c r="P5" s="177"/>
      <c r="Q5" s="177"/>
      <c r="R5" s="164"/>
      <c r="S5" s="176"/>
      <c r="T5" s="164"/>
      <c r="U5" s="177"/>
      <c r="V5" s="177"/>
      <c r="W5" s="164"/>
      <c r="X5" s="176"/>
      <c r="Y5" s="164"/>
      <c r="Z5" s="177"/>
      <c r="AA5" s="177"/>
    </row>
    <row r="6" spans="1:58" s="178" customFormat="1" ht="30" customHeight="1" thickBot="1" x14ac:dyDescent="0.2">
      <c r="B6" s="786" t="s">
        <v>206</v>
      </c>
      <c r="C6" s="787"/>
      <c r="D6" s="787"/>
      <c r="E6" s="787"/>
      <c r="F6" s="787"/>
      <c r="G6" s="787"/>
      <c r="H6" s="788" t="s">
        <v>398</v>
      </c>
      <c r="I6" s="788"/>
      <c r="J6" s="788"/>
      <c r="K6" s="788"/>
      <c r="L6" s="788"/>
      <c r="M6" s="788"/>
      <c r="N6" s="788"/>
      <c r="O6" s="788"/>
      <c r="P6" s="788"/>
      <c r="Q6" s="788"/>
      <c r="R6" s="180"/>
      <c r="S6" s="180"/>
      <c r="T6" s="180"/>
      <c r="U6" s="181"/>
      <c r="V6" s="181"/>
      <c r="W6" s="180"/>
      <c r="X6" s="180"/>
      <c r="Y6" s="180"/>
      <c r="Z6" s="181"/>
      <c r="AA6" s="181"/>
      <c r="AB6" s="172"/>
      <c r="AC6" s="172"/>
      <c r="AD6" s="172"/>
      <c r="AE6" s="172"/>
      <c r="AF6" s="172"/>
      <c r="AG6" s="171"/>
      <c r="AH6" s="171"/>
      <c r="AI6" s="164"/>
    </row>
    <row r="7" spans="1:58" s="184" customFormat="1" ht="16.5" customHeight="1" x14ac:dyDescent="0.15">
      <c r="B7" s="185"/>
      <c r="C7" s="694">
        <f>D4</f>
        <v>2017</v>
      </c>
      <c r="D7" s="695"/>
      <c r="E7" s="695"/>
      <c r="F7" s="695"/>
      <c r="G7" s="696"/>
      <c r="H7" s="496"/>
      <c r="I7" s="497"/>
      <c r="J7" s="497"/>
      <c r="K7" s="497"/>
      <c r="L7" s="498"/>
      <c r="M7" s="496"/>
      <c r="N7" s="497"/>
      <c r="O7" s="497"/>
      <c r="P7" s="550"/>
      <c r="Q7" s="551"/>
      <c r="R7" s="496"/>
      <c r="S7" s="497"/>
      <c r="T7" s="497"/>
      <c r="U7" s="550"/>
      <c r="V7" s="551"/>
      <c r="W7" s="496"/>
      <c r="X7" s="497"/>
      <c r="Y7" s="497"/>
      <c r="Z7" s="550"/>
      <c r="AA7" s="551"/>
      <c r="AB7" s="172"/>
      <c r="AC7" s="172"/>
      <c r="AD7" s="172"/>
      <c r="AE7" s="172"/>
      <c r="AF7" s="172"/>
      <c r="AG7" s="171"/>
      <c r="AH7" s="171"/>
      <c r="AI7" s="164"/>
    </row>
    <row r="8" spans="1:58" s="194" customFormat="1" ht="49.5" customHeight="1" thickBot="1" x14ac:dyDescent="0.2">
      <c r="B8" s="195"/>
      <c r="C8" s="697" t="str">
        <f>C24&amp;" "&amp;$C$7</f>
        <v>Électricité 2017</v>
      </c>
      <c r="D8" s="698" t="str">
        <f>D24&amp;" "&amp;$C$7</f>
        <v>Total carburants 2017</v>
      </c>
      <c r="E8" s="698" t="str">
        <f>E24&amp;" "&amp;$C$7</f>
        <v>Coût total de l'énergie 2017</v>
      </c>
      <c r="F8" s="699" t="str">
        <f>F24&amp;" "&amp;$C$7</f>
        <v>CO2 total 2017</v>
      </c>
      <c r="G8" s="700" t="str">
        <f>G24&amp;" "&amp;$C$7</f>
        <v>ICP combiné 2017</v>
      </c>
      <c r="H8" s="499"/>
      <c r="I8" s="500"/>
      <c r="J8" s="500"/>
      <c r="K8" s="500"/>
      <c r="L8" s="501"/>
      <c r="M8" s="499"/>
      <c r="N8" s="500"/>
      <c r="O8" s="500"/>
      <c r="P8" s="552"/>
      <c r="Q8" s="553"/>
      <c r="R8" s="499"/>
      <c r="S8" s="500"/>
      <c r="T8" s="500"/>
      <c r="U8" s="552"/>
      <c r="V8" s="553"/>
      <c r="W8" s="499"/>
      <c r="X8" s="500"/>
      <c r="Y8" s="500"/>
      <c r="Z8" s="552"/>
      <c r="AA8" s="553"/>
      <c r="AB8" s="172"/>
      <c r="AC8" s="172"/>
      <c r="AD8" s="172"/>
      <c r="AE8" s="172"/>
      <c r="AF8" s="172"/>
      <c r="AG8" s="171"/>
      <c r="AH8" s="171"/>
      <c r="AI8" s="164"/>
    </row>
    <row r="9" spans="1:58" s="165" customFormat="1" ht="14.25" customHeight="1" thickBot="1" x14ac:dyDescent="0.2">
      <c r="B9" s="203"/>
      <c r="C9" s="701" t="str">
        <f>C25</f>
        <v>[kWh]</v>
      </c>
      <c r="D9" s="702" t="str">
        <f>D25</f>
        <v>[kWh]</v>
      </c>
      <c r="E9" s="703" t="e">
        <f>"["&amp;[7]Start!$O$7&amp;"]"</f>
        <v>#REF!</v>
      </c>
      <c r="F9" s="704" t="str">
        <f>F25</f>
        <v>[tCO2]</v>
      </c>
      <c r="G9" s="705" t="str">
        <f>G25</f>
        <v/>
      </c>
      <c r="H9" s="502"/>
      <c r="I9" s="503"/>
      <c r="J9" s="503"/>
      <c r="K9" s="503"/>
      <c r="L9" s="504"/>
      <c r="M9" s="502"/>
      <c r="N9" s="503"/>
      <c r="O9" s="503"/>
      <c r="P9" s="554"/>
      <c r="Q9" s="555"/>
      <c r="R9" s="502"/>
      <c r="S9" s="503"/>
      <c r="T9" s="503"/>
      <c r="U9" s="554"/>
      <c r="V9" s="555"/>
      <c r="W9" s="502"/>
      <c r="X9" s="503"/>
      <c r="Y9" s="503"/>
      <c r="Z9" s="554"/>
      <c r="AA9" s="555"/>
      <c r="AB9" s="172"/>
      <c r="AC9" s="510"/>
      <c r="AD9" s="511" t="str">
        <f>C8</f>
        <v>Électricité 2017</v>
      </c>
      <c r="AE9" s="512">
        <f>H8</f>
        <v>0</v>
      </c>
      <c r="AF9" s="512">
        <f>M8</f>
        <v>0</v>
      </c>
      <c r="AG9" s="512">
        <f>R8</f>
        <v>0</v>
      </c>
      <c r="AH9" s="513">
        <f>W8</f>
        <v>0</v>
      </c>
      <c r="AI9" s="510" t="s">
        <v>399</v>
      </c>
      <c r="AJ9" s="511" t="str">
        <f>D8</f>
        <v>Total carburants 2017</v>
      </c>
      <c r="AK9" s="512">
        <f>I8</f>
        <v>0</v>
      </c>
      <c r="AL9" s="512">
        <f>N8</f>
        <v>0</v>
      </c>
      <c r="AM9" s="512">
        <f>S8</f>
        <v>0</v>
      </c>
      <c r="AN9" s="513">
        <f>X8</f>
        <v>0</v>
      </c>
      <c r="AO9" s="510" t="s">
        <v>399</v>
      </c>
      <c r="AP9" s="511" t="str">
        <f>E8</f>
        <v>Coût total de l'énergie 2017</v>
      </c>
      <c r="AQ9" s="512">
        <f>J8</f>
        <v>0</v>
      </c>
      <c r="AR9" s="512">
        <f>O8</f>
        <v>0</v>
      </c>
      <c r="AS9" s="512">
        <f>T8</f>
        <v>0</v>
      </c>
      <c r="AT9" s="513">
        <f>Y8</f>
        <v>0</v>
      </c>
      <c r="AU9" s="510" t="s">
        <v>399</v>
      </c>
      <c r="AV9" s="511" t="str">
        <f>F8</f>
        <v>CO2 total 2017</v>
      </c>
      <c r="AW9" s="512">
        <f>K8</f>
        <v>0</v>
      </c>
      <c r="AX9" s="512">
        <f>P8</f>
        <v>0</v>
      </c>
      <c r="AY9" s="512">
        <f>U8</f>
        <v>0</v>
      </c>
      <c r="AZ9" s="513">
        <f>Z8</f>
        <v>0</v>
      </c>
      <c r="BA9" s="510" t="s">
        <v>399</v>
      </c>
      <c r="BB9" s="511" t="str">
        <f>G8</f>
        <v>ICP combiné 2017</v>
      </c>
      <c r="BC9" s="512">
        <f>L8</f>
        <v>0</v>
      </c>
      <c r="BD9" s="512">
        <f>Q8</f>
        <v>0</v>
      </c>
      <c r="BE9" s="512">
        <f>V8</f>
        <v>0</v>
      </c>
      <c r="BF9" s="513">
        <f>AA8</f>
        <v>0</v>
      </c>
    </row>
    <row r="10" spans="1:58" ht="14.25" customHeight="1" x14ac:dyDescent="0.15">
      <c r="A10" s="142" t="str">
        <f t="shared" ref="A10:A21" si="0">B10&amp;$D$4</f>
        <v>Janv.2017</v>
      </c>
      <c r="B10" s="209" t="s">
        <v>274</v>
      </c>
      <c r="C10" s="706">
        <f>Total!C10</f>
        <v>120</v>
      </c>
      <c r="D10" s="707">
        <f>Total!G10</f>
        <v>746</v>
      </c>
      <c r="E10" s="707">
        <f>Total!M10</f>
        <v>245</v>
      </c>
      <c r="F10" s="708">
        <f>Total!S10</f>
        <v>0</v>
      </c>
      <c r="G10" s="709" t="str">
        <f>ICP!U22</f>
        <v/>
      </c>
      <c r="H10" s="505"/>
      <c r="I10" s="506"/>
      <c r="J10" s="506"/>
      <c r="K10" s="546"/>
      <c r="L10" s="547"/>
      <c r="M10" s="505"/>
      <c r="N10" s="506"/>
      <c r="O10" s="506"/>
      <c r="P10" s="546"/>
      <c r="Q10" s="547"/>
      <c r="R10" s="505"/>
      <c r="S10" s="506"/>
      <c r="T10" s="506"/>
      <c r="U10" s="546"/>
      <c r="V10" s="547"/>
      <c r="W10" s="505"/>
      <c r="X10" s="506"/>
      <c r="Y10" s="506"/>
      <c r="Z10" s="546"/>
      <c r="AA10" s="547"/>
      <c r="AC10" s="514" t="str">
        <f>B10</f>
        <v>Janv.</v>
      </c>
      <c r="AD10" s="515">
        <f>C10</f>
        <v>120</v>
      </c>
      <c r="AE10" s="516">
        <f t="shared" ref="AE10:AE21" si="1">H10</f>
        <v>0</v>
      </c>
      <c r="AF10" s="516">
        <f t="shared" ref="AF10:AF21" si="2">M10</f>
        <v>0</v>
      </c>
      <c r="AG10" s="516">
        <f t="shared" ref="AG10:AG21" si="3">R10</f>
        <v>0</v>
      </c>
      <c r="AH10" s="517">
        <f t="shared" ref="AH10:AH21" si="4">W10</f>
        <v>0</v>
      </c>
      <c r="AI10" s="514" t="str">
        <f>B10</f>
        <v>Janv.</v>
      </c>
      <c r="AJ10" s="515">
        <f>D10</f>
        <v>746</v>
      </c>
      <c r="AK10" s="516">
        <f>I10</f>
        <v>0</v>
      </c>
      <c r="AL10" s="516">
        <f>N10</f>
        <v>0</v>
      </c>
      <c r="AM10" s="516">
        <f>S10</f>
        <v>0</v>
      </c>
      <c r="AN10" s="517">
        <f>X10</f>
        <v>0</v>
      </c>
      <c r="AO10" s="514" t="str">
        <f>B10</f>
        <v>Janv.</v>
      </c>
      <c r="AP10" s="515">
        <f>E10</f>
        <v>245</v>
      </c>
      <c r="AQ10" s="516">
        <f>J10</f>
        <v>0</v>
      </c>
      <c r="AR10" s="516">
        <f>O10</f>
        <v>0</v>
      </c>
      <c r="AS10" s="516">
        <f>T10</f>
        <v>0</v>
      </c>
      <c r="AT10" s="517">
        <f>Y10</f>
        <v>0</v>
      </c>
      <c r="AU10" s="518" t="str">
        <f>B10</f>
        <v>Janv.</v>
      </c>
      <c r="AV10" s="519">
        <f>F10</f>
        <v>0</v>
      </c>
      <c r="AW10" s="520">
        <f>K10</f>
        <v>0</v>
      </c>
      <c r="AX10" s="520">
        <f>P10</f>
        <v>0</v>
      </c>
      <c r="AY10" s="520">
        <f>U10</f>
        <v>0</v>
      </c>
      <c r="AZ10" s="521">
        <f>Z10</f>
        <v>0</v>
      </c>
      <c r="BA10" s="514" t="str">
        <f>B10</f>
        <v>Janv.</v>
      </c>
      <c r="BB10" s="515" t="str">
        <f>G10</f>
        <v/>
      </c>
      <c r="BC10" s="516">
        <f>L10</f>
        <v>0</v>
      </c>
      <c r="BD10" s="516">
        <f>Q10</f>
        <v>0</v>
      </c>
      <c r="BE10" s="516">
        <f>V10</f>
        <v>0</v>
      </c>
      <c r="BF10" s="517">
        <f>AA10</f>
        <v>0</v>
      </c>
    </row>
    <row r="11" spans="1:58" ht="14.25" customHeight="1" x14ac:dyDescent="0.15">
      <c r="A11" s="142" t="str">
        <f t="shared" si="0"/>
        <v>Fév.2017</v>
      </c>
      <c r="B11" s="209" t="s">
        <v>276</v>
      </c>
      <c r="C11" s="706">
        <f>Total!C11</f>
        <v>0</v>
      </c>
      <c r="D11" s="707">
        <f>Total!G11</f>
        <v>0</v>
      </c>
      <c r="E11" s="707">
        <f>Total!M11</f>
        <v>0</v>
      </c>
      <c r="F11" s="708">
        <f>Total!S11</f>
        <v>0</v>
      </c>
      <c r="G11" s="709" t="str">
        <f>ICP!U23</f>
        <v/>
      </c>
      <c r="H11" s="505"/>
      <c r="I11" s="506"/>
      <c r="J11" s="506"/>
      <c r="K11" s="546"/>
      <c r="L11" s="547"/>
      <c r="M11" s="505"/>
      <c r="N11" s="506"/>
      <c r="O11" s="506"/>
      <c r="P11" s="546"/>
      <c r="Q11" s="547"/>
      <c r="R11" s="505"/>
      <c r="S11" s="506"/>
      <c r="T11" s="506"/>
      <c r="U11" s="546"/>
      <c r="V11" s="547"/>
      <c r="W11" s="505"/>
      <c r="X11" s="506"/>
      <c r="Y11" s="506"/>
      <c r="Z11" s="546"/>
      <c r="AA11" s="547"/>
      <c r="AC11" s="522" t="str">
        <f t="shared" ref="AC11:AC21" si="5">B11</f>
        <v>Fév.</v>
      </c>
      <c r="AD11" s="523">
        <f t="shared" ref="AD11:AD21" si="6">C11</f>
        <v>0</v>
      </c>
      <c r="AE11" s="379">
        <f t="shared" si="1"/>
        <v>0</v>
      </c>
      <c r="AF11" s="379">
        <f t="shared" si="2"/>
        <v>0</v>
      </c>
      <c r="AG11" s="379">
        <f t="shared" si="3"/>
        <v>0</v>
      </c>
      <c r="AH11" s="524">
        <f t="shared" si="4"/>
        <v>0</v>
      </c>
      <c r="AI11" s="522" t="str">
        <f t="shared" ref="AI11:AI21" si="7">B11</f>
        <v>Fév.</v>
      </c>
      <c r="AJ11" s="523">
        <f t="shared" ref="AJ11:AJ21" si="8">D11</f>
        <v>0</v>
      </c>
      <c r="AK11" s="379">
        <f t="shared" ref="AK11:AK21" si="9">I11</f>
        <v>0</v>
      </c>
      <c r="AL11" s="379">
        <f t="shared" ref="AL11:AL21" si="10">N11</f>
        <v>0</v>
      </c>
      <c r="AM11" s="379">
        <f t="shared" ref="AM11:AM21" si="11">S11</f>
        <v>0</v>
      </c>
      <c r="AN11" s="524">
        <f t="shared" ref="AN11:AN21" si="12">X11</f>
        <v>0</v>
      </c>
      <c r="AO11" s="522" t="str">
        <f t="shared" ref="AO11:AO21" si="13">B11</f>
        <v>Fév.</v>
      </c>
      <c r="AP11" s="523">
        <f t="shared" ref="AP11:AP21" si="14">E11</f>
        <v>0</v>
      </c>
      <c r="AQ11" s="379">
        <f t="shared" ref="AQ11:AQ21" si="15">J11</f>
        <v>0</v>
      </c>
      <c r="AR11" s="379">
        <f t="shared" ref="AR11:AR21" si="16">O11</f>
        <v>0</v>
      </c>
      <c r="AS11" s="379">
        <f t="shared" ref="AS11:AS21" si="17">T11</f>
        <v>0</v>
      </c>
      <c r="AT11" s="524">
        <f t="shared" ref="AT11:AT21" si="18">Y11</f>
        <v>0</v>
      </c>
      <c r="AU11" s="514" t="str">
        <f t="shared" ref="AU11:AU21" si="19">B11</f>
        <v>Fév.</v>
      </c>
      <c r="AV11" s="515">
        <f t="shared" ref="AV11:AV21" si="20">F11</f>
        <v>0</v>
      </c>
      <c r="AW11" s="516">
        <f t="shared" ref="AW11:AW21" si="21">K11</f>
        <v>0</v>
      </c>
      <c r="AX11" s="516">
        <f t="shared" ref="AX11:AX21" si="22">P11</f>
        <v>0</v>
      </c>
      <c r="AY11" s="516">
        <f t="shared" ref="AY11:AY21" si="23">U11</f>
        <v>0</v>
      </c>
      <c r="AZ11" s="517">
        <f t="shared" ref="AZ11:AZ21" si="24">Z11</f>
        <v>0</v>
      </c>
      <c r="BA11" s="522" t="str">
        <f t="shared" ref="BA11:BA21" si="25">B11</f>
        <v>Fév.</v>
      </c>
      <c r="BB11" s="523" t="str">
        <f t="shared" ref="BB11:BB21" si="26">G11</f>
        <v/>
      </c>
      <c r="BC11" s="379">
        <f t="shared" ref="BC11:BC21" si="27">L11</f>
        <v>0</v>
      </c>
      <c r="BD11" s="379">
        <f t="shared" ref="BD11:BD21" si="28">Q11</f>
        <v>0</v>
      </c>
      <c r="BE11" s="379">
        <f t="shared" ref="BE11:BE21" si="29">V11</f>
        <v>0</v>
      </c>
      <c r="BF11" s="524">
        <f t="shared" ref="BF11:BF21" si="30">AA11</f>
        <v>0</v>
      </c>
    </row>
    <row r="12" spans="1:58" ht="14.25" customHeight="1" x14ac:dyDescent="0.15">
      <c r="A12" s="142" t="str">
        <f t="shared" si="0"/>
        <v>Mar.2017</v>
      </c>
      <c r="B12" s="209" t="s">
        <v>278</v>
      </c>
      <c r="C12" s="706">
        <f>Total!C12</f>
        <v>0</v>
      </c>
      <c r="D12" s="707">
        <f>Total!G12</f>
        <v>0</v>
      </c>
      <c r="E12" s="707">
        <f>Total!M12</f>
        <v>0</v>
      </c>
      <c r="F12" s="708">
        <f>Total!S12</f>
        <v>0</v>
      </c>
      <c r="G12" s="709" t="str">
        <f>ICP!U24</f>
        <v/>
      </c>
      <c r="H12" s="505"/>
      <c r="I12" s="506"/>
      <c r="J12" s="506"/>
      <c r="K12" s="546"/>
      <c r="L12" s="547"/>
      <c r="M12" s="505"/>
      <c r="N12" s="506"/>
      <c r="O12" s="506"/>
      <c r="P12" s="546"/>
      <c r="Q12" s="547"/>
      <c r="R12" s="505"/>
      <c r="S12" s="506"/>
      <c r="T12" s="506"/>
      <c r="U12" s="546"/>
      <c r="V12" s="547"/>
      <c r="W12" s="505"/>
      <c r="X12" s="506"/>
      <c r="Y12" s="506"/>
      <c r="Z12" s="546"/>
      <c r="AA12" s="547"/>
      <c r="AC12" s="522" t="str">
        <f t="shared" si="5"/>
        <v>Mar.</v>
      </c>
      <c r="AD12" s="523">
        <f t="shared" si="6"/>
        <v>0</v>
      </c>
      <c r="AE12" s="379">
        <f t="shared" si="1"/>
        <v>0</v>
      </c>
      <c r="AF12" s="379">
        <f t="shared" si="2"/>
        <v>0</v>
      </c>
      <c r="AG12" s="379">
        <f t="shared" si="3"/>
        <v>0</v>
      </c>
      <c r="AH12" s="524">
        <f t="shared" si="4"/>
        <v>0</v>
      </c>
      <c r="AI12" s="522" t="str">
        <f t="shared" si="7"/>
        <v>Mar.</v>
      </c>
      <c r="AJ12" s="523">
        <f t="shared" si="8"/>
        <v>0</v>
      </c>
      <c r="AK12" s="379">
        <f t="shared" si="9"/>
        <v>0</v>
      </c>
      <c r="AL12" s="379">
        <f t="shared" si="10"/>
        <v>0</v>
      </c>
      <c r="AM12" s="379">
        <f t="shared" si="11"/>
        <v>0</v>
      </c>
      <c r="AN12" s="524">
        <f t="shared" si="12"/>
        <v>0</v>
      </c>
      <c r="AO12" s="522" t="str">
        <f t="shared" si="13"/>
        <v>Mar.</v>
      </c>
      <c r="AP12" s="523">
        <f t="shared" si="14"/>
        <v>0</v>
      </c>
      <c r="AQ12" s="379">
        <f t="shared" si="15"/>
        <v>0</v>
      </c>
      <c r="AR12" s="379">
        <f t="shared" si="16"/>
        <v>0</v>
      </c>
      <c r="AS12" s="379">
        <f t="shared" si="17"/>
        <v>0</v>
      </c>
      <c r="AT12" s="524">
        <f t="shared" si="18"/>
        <v>0</v>
      </c>
      <c r="AU12" s="514" t="str">
        <f t="shared" si="19"/>
        <v>Mar.</v>
      </c>
      <c r="AV12" s="515">
        <f t="shared" si="20"/>
        <v>0</v>
      </c>
      <c r="AW12" s="516">
        <f t="shared" si="21"/>
        <v>0</v>
      </c>
      <c r="AX12" s="516">
        <f t="shared" si="22"/>
        <v>0</v>
      </c>
      <c r="AY12" s="516">
        <f t="shared" si="23"/>
        <v>0</v>
      </c>
      <c r="AZ12" s="517">
        <f t="shared" si="24"/>
        <v>0</v>
      </c>
      <c r="BA12" s="522" t="str">
        <f t="shared" si="25"/>
        <v>Mar.</v>
      </c>
      <c r="BB12" s="523" t="str">
        <f t="shared" si="26"/>
        <v/>
      </c>
      <c r="BC12" s="379">
        <f t="shared" si="27"/>
        <v>0</v>
      </c>
      <c r="BD12" s="379">
        <f t="shared" si="28"/>
        <v>0</v>
      </c>
      <c r="BE12" s="379">
        <f t="shared" si="29"/>
        <v>0</v>
      </c>
      <c r="BF12" s="524">
        <f t="shared" si="30"/>
        <v>0</v>
      </c>
    </row>
    <row r="13" spans="1:58" ht="14.25" customHeight="1" x14ac:dyDescent="0.15">
      <c r="A13" s="142" t="str">
        <f t="shared" si="0"/>
        <v>Avr.2017</v>
      </c>
      <c r="B13" s="209" t="s">
        <v>279</v>
      </c>
      <c r="C13" s="706">
        <f>Total!C13</f>
        <v>0</v>
      </c>
      <c r="D13" s="707">
        <f>Total!G13</f>
        <v>0</v>
      </c>
      <c r="E13" s="707">
        <f>Total!M13</f>
        <v>0</v>
      </c>
      <c r="F13" s="708">
        <f>Total!S13</f>
        <v>0</v>
      </c>
      <c r="G13" s="709" t="str">
        <f>ICP!U25</f>
        <v/>
      </c>
      <c r="H13" s="505"/>
      <c r="I13" s="506"/>
      <c r="J13" s="506"/>
      <c r="K13" s="546"/>
      <c r="L13" s="547"/>
      <c r="M13" s="505"/>
      <c r="N13" s="506"/>
      <c r="O13" s="506"/>
      <c r="P13" s="546"/>
      <c r="Q13" s="547"/>
      <c r="R13" s="505"/>
      <c r="S13" s="506"/>
      <c r="T13" s="506"/>
      <c r="U13" s="546"/>
      <c r="V13" s="547"/>
      <c r="W13" s="505"/>
      <c r="X13" s="506"/>
      <c r="Y13" s="506"/>
      <c r="Z13" s="546"/>
      <c r="AA13" s="547"/>
      <c r="AC13" s="522" t="str">
        <f t="shared" si="5"/>
        <v>Avr.</v>
      </c>
      <c r="AD13" s="523">
        <f t="shared" si="6"/>
        <v>0</v>
      </c>
      <c r="AE13" s="379">
        <f t="shared" si="1"/>
        <v>0</v>
      </c>
      <c r="AF13" s="379">
        <f t="shared" si="2"/>
        <v>0</v>
      </c>
      <c r="AG13" s="379">
        <f t="shared" si="3"/>
        <v>0</v>
      </c>
      <c r="AH13" s="524">
        <f t="shared" si="4"/>
        <v>0</v>
      </c>
      <c r="AI13" s="522" t="str">
        <f t="shared" si="7"/>
        <v>Avr.</v>
      </c>
      <c r="AJ13" s="523">
        <f t="shared" si="8"/>
        <v>0</v>
      </c>
      <c r="AK13" s="379">
        <f t="shared" si="9"/>
        <v>0</v>
      </c>
      <c r="AL13" s="379">
        <f t="shared" si="10"/>
        <v>0</v>
      </c>
      <c r="AM13" s="379">
        <f t="shared" si="11"/>
        <v>0</v>
      </c>
      <c r="AN13" s="524">
        <f t="shared" si="12"/>
        <v>0</v>
      </c>
      <c r="AO13" s="522" t="str">
        <f t="shared" si="13"/>
        <v>Avr.</v>
      </c>
      <c r="AP13" s="523">
        <f t="shared" si="14"/>
        <v>0</v>
      </c>
      <c r="AQ13" s="379">
        <f t="shared" si="15"/>
        <v>0</v>
      </c>
      <c r="AR13" s="379">
        <f t="shared" si="16"/>
        <v>0</v>
      </c>
      <c r="AS13" s="379">
        <f t="shared" si="17"/>
        <v>0</v>
      </c>
      <c r="AT13" s="524">
        <f t="shared" si="18"/>
        <v>0</v>
      </c>
      <c r="AU13" s="514" t="str">
        <f t="shared" si="19"/>
        <v>Avr.</v>
      </c>
      <c r="AV13" s="515">
        <f t="shared" si="20"/>
        <v>0</v>
      </c>
      <c r="AW13" s="516">
        <f t="shared" si="21"/>
        <v>0</v>
      </c>
      <c r="AX13" s="516">
        <f t="shared" si="22"/>
        <v>0</v>
      </c>
      <c r="AY13" s="516">
        <f t="shared" si="23"/>
        <v>0</v>
      </c>
      <c r="AZ13" s="517">
        <f t="shared" si="24"/>
        <v>0</v>
      </c>
      <c r="BA13" s="522" t="str">
        <f t="shared" si="25"/>
        <v>Avr.</v>
      </c>
      <c r="BB13" s="523" t="str">
        <f t="shared" si="26"/>
        <v/>
      </c>
      <c r="BC13" s="379">
        <f t="shared" si="27"/>
        <v>0</v>
      </c>
      <c r="BD13" s="379">
        <f t="shared" si="28"/>
        <v>0</v>
      </c>
      <c r="BE13" s="379">
        <f t="shared" si="29"/>
        <v>0</v>
      </c>
      <c r="BF13" s="524">
        <f t="shared" si="30"/>
        <v>0</v>
      </c>
    </row>
    <row r="14" spans="1:58" ht="14.25" customHeight="1" x14ac:dyDescent="0.15">
      <c r="A14" s="142" t="str">
        <f t="shared" si="0"/>
        <v>Mai2017</v>
      </c>
      <c r="B14" s="209" t="s">
        <v>280</v>
      </c>
      <c r="C14" s="706">
        <f>Total!C14</f>
        <v>0</v>
      </c>
      <c r="D14" s="707">
        <f>Total!G14</f>
        <v>0</v>
      </c>
      <c r="E14" s="707">
        <f>Total!M14</f>
        <v>0</v>
      </c>
      <c r="F14" s="708">
        <f>Total!S14</f>
        <v>0</v>
      </c>
      <c r="G14" s="709" t="str">
        <f>ICP!U26</f>
        <v/>
      </c>
      <c r="H14" s="505"/>
      <c r="I14" s="506"/>
      <c r="J14" s="506"/>
      <c r="K14" s="546"/>
      <c r="L14" s="547"/>
      <c r="M14" s="505"/>
      <c r="N14" s="506"/>
      <c r="O14" s="506"/>
      <c r="P14" s="546"/>
      <c r="Q14" s="547"/>
      <c r="R14" s="505"/>
      <c r="S14" s="506"/>
      <c r="T14" s="506"/>
      <c r="U14" s="546"/>
      <c r="V14" s="547"/>
      <c r="W14" s="505"/>
      <c r="X14" s="506"/>
      <c r="Y14" s="506"/>
      <c r="Z14" s="546"/>
      <c r="AA14" s="547"/>
      <c r="AC14" s="522" t="str">
        <f t="shared" si="5"/>
        <v>Mai</v>
      </c>
      <c r="AD14" s="523">
        <f t="shared" si="6"/>
        <v>0</v>
      </c>
      <c r="AE14" s="379">
        <f t="shared" si="1"/>
        <v>0</v>
      </c>
      <c r="AF14" s="379">
        <f t="shared" si="2"/>
        <v>0</v>
      </c>
      <c r="AG14" s="379">
        <f t="shared" si="3"/>
        <v>0</v>
      </c>
      <c r="AH14" s="524">
        <f t="shared" si="4"/>
        <v>0</v>
      </c>
      <c r="AI14" s="522" t="str">
        <f t="shared" si="7"/>
        <v>Mai</v>
      </c>
      <c r="AJ14" s="523">
        <f t="shared" si="8"/>
        <v>0</v>
      </c>
      <c r="AK14" s="379">
        <f t="shared" si="9"/>
        <v>0</v>
      </c>
      <c r="AL14" s="379">
        <f t="shared" si="10"/>
        <v>0</v>
      </c>
      <c r="AM14" s="379">
        <f t="shared" si="11"/>
        <v>0</v>
      </c>
      <c r="AN14" s="524">
        <f t="shared" si="12"/>
        <v>0</v>
      </c>
      <c r="AO14" s="522" t="str">
        <f t="shared" si="13"/>
        <v>Mai</v>
      </c>
      <c r="AP14" s="523">
        <f t="shared" si="14"/>
        <v>0</v>
      </c>
      <c r="AQ14" s="379">
        <f t="shared" si="15"/>
        <v>0</v>
      </c>
      <c r="AR14" s="379">
        <f t="shared" si="16"/>
        <v>0</v>
      </c>
      <c r="AS14" s="379">
        <f t="shared" si="17"/>
        <v>0</v>
      </c>
      <c r="AT14" s="524">
        <f t="shared" si="18"/>
        <v>0</v>
      </c>
      <c r="AU14" s="514" t="str">
        <f t="shared" si="19"/>
        <v>Mai</v>
      </c>
      <c r="AV14" s="515">
        <f t="shared" si="20"/>
        <v>0</v>
      </c>
      <c r="AW14" s="516">
        <f t="shared" si="21"/>
        <v>0</v>
      </c>
      <c r="AX14" s="516">
        <f t="shared" si="22"/>
        <v>0</v>
      </c>
      <c r="AY14" s="516">
        <f t="shared" si="23"/>
        <v>0</v>
      </c>
      <c r="AZ14" s="517">
        <f t="shared" si="24"/>
        <v>0</v>
      </c>
      <c r="BA14" s="522" t="str">
        <f t="shared" si="25"/>
        <v>Mai</v>
      </c>
      <c r="BB14" s="523" t="str">
        <f t="shared" si="26"/>
        <v/>
      </c>
      <c r="BC14" s="379">
        <f t="shared" si="27"/>
        <v>0</v>
      </c>
      <c r="BD14" s="379">
        <f t="shared" si="28"/>
        <v>0</v>
      </c>
      <c r="BE14" s="379">
        <f t="shared" si="29"/>
        <v>0</v>
      </c>
      <c r="BF14" s="524">
        <f t="shared" si="30"/>
        <v>0</v>
      </c>
    </row>
    <row r="15" spans="1:58" ht="14.25" customHeight="1" x14ac:dyDescent="0.15">
      <c r="A15" s="142" t="str">
        <f t="shared" si="0"/>
        <v>Juin2017</v>
      </c>
      <c r="B15" s="209" t="s">
        <v>281</v>
      </c>
      <c r="C15" s="706">
        <f>Total!C15</f>
        <v>0</v>
      </c>
      <c r="D15" s="707">
        <f>Total!G15</f>
        <v>0</v>
      </c>
      <c r="E15" s="707">
        <f>Total!M15</f>
        <v>0</v>
      </c>
      <c r="F15" s="708">
        <f>Total!S15</f>
        <v>0</v>
      </c>
      <c r="G15" s="709" t="str">
        <f>ICP!U27</f>
        <v/>
      </c>
      <c r="H15" s="505"/>
      <c r="I15" s="506"/>
      <c r="J15" s="506"/>
      <c r="K15" s="546"/>
      <c r="L15" s="547"/>
      <c r="M15" s="505"/>
      <c r="N15" s="506"/>
      <c r="O15" s="506"/>
      <c r="P15" s="546"/>
      <c r="Q15" s="547"/>
      <c r="R15" s="505"/>
      <c r="S15" s="506"/>
      <c r="T15" s="506"/>
      <c r="U15" s="546"/>
      <c r="V15" s="547"/>
      <c r="W15" s="505"/>
      <c r="X15" s="506"/>
      <c r="Y15" s="506"/>
      <c r="Z15" s="546"/>
      <c r="AA15" s="547"/>
      <c r="AC15" s="522" t="str">
        <f t="shared" si="5"/>
        <v>Juin</v>
      </c>
      <c r="AD15" s="523">
        <f t="shared" si="6"/>
        <v>0</v>
      </c>
      <c r="AE15" s="379">
        <f t="shared" si="1"/>
        <v>0</v>
      </c>
      <c r="AF15" s="379">
        <f t="shared" si="2"/>
        <v>0</v>
      </c>
      <c r="AG15" s="379">
        <f t="shared" si="3"/>
        <v>0</v>
      </c>
      <c r="AH15" s="524">
        <f t="shared" si="4"/>
        <v>0</v>
      </c>
      <c r="AI15" s="522" t="str">
        <f t="shared" si="7"/>
        <v>Juin</v>
      </c>
      <c r="AJ15" s="523">
        <f t="shared" si="8"/>
        <v>0</v>
      </c>
      <c r="AK15" s="379">
        <f t="shared" si="9"/>
        <v>0</v>
      </c>
      <c r="AL15" s="379">
        <f t="shared" si="10"/>
        <v>0</v>
      </c>
      <c r="AM15" s="379">
        <f t="shared" si="11"/>
        <v>0</v>
      </c>
      <c r="AN15" s="524">
        <f t="shared" si="12"/>
        <v>0</v>
      </c>
      <c r="AO15" s="522" t="str">
        <f t="shared" si="13"/>
        <v>Juin</v>
      </c>
      <c r="AP15" s="523">
        <f t="shared" si="14"/>
        <v>0</v>
      </c>
      <c r="AQ15" s="379">
        <f t="shared" si="15"/>
        <v>0</v>
      </c>
      <c r="AR15" s="379">
        <f t="shared" si="16"/>
        <v>0</v>
      </c>
      <c r="AS15" s="379">
        <f t="shared" si="17"/>
        <v>0</v>
      </c>
      <c r="AT15" s="524">
        <f t="shared" si="18"/>
        <v>0</v>
      </c>
      <c r="AU15" s="514" t="str">
        <f t="shared" si="19"/>
        <v>Juin</v>
      </c>
      <c r="AV15" s="515">
        <f t="shared" si="20"/>
        <v>0</v>
      </c>
      <c r="AW15" s="516">
        <f t="shared" si="21"/>
        <v>0</v>
      </c>
      <c r="AX15" s="516">
        <f t="shared" si="22"/>
        <v>0</v>
      </c>
      <c r="AY15" s="516">
        <f t="shared" si="23"/>
        <v>0</v>
      </c>
      <c r="AZ15" s="517">
        <f t="shared" si="24"/>
        <v>0</v>
      </c>
      <c r="BA15" s="522" t="str">
        <f t="shared" si="25"/>
        <v>Juin</v>
      </c>
      <c r="BB15" s="523" t="str">
        <f t="shared" si="26"/>
        <v/>
      </c>
      <c r="BC15" s="379">
        <f t="shared" si="27"/>
        <v>0</v>
      </c>
      <c r="BD15" s="379">
        <f t="shared" si="28"/>
        <v>0</v>
      </c>
      <c r="BE15" s="379">
        <f t="shared" si="29"/>
        <v>0</v>
      </c>
      <c r="BF15" s="524">
        <f t="shared" si="30"/>
        <v>0</v>
      </c>
    </row>
    <row r="16" spans="1:58" ht="14.25" customHeight="1" x14ac:dyDescent="0.15">
      <c r="A16" s="142" t="str">
        <f t="shared" si="0"/>
        <v>Juil.2017</v>
      </c>
      <c r="B16" s="209" t="s">
        <v>282</v>
      </c>
      <c r="C16" s="706">
        <f>Total!C16</f>
        <v>0</v>
      </c>
      <c r="D16" s="707">
        <f>Total!G16</f>
        <v>0</v>
      </c>
      <c r="E16" s="707">
        <f>Total!M16</f>
        <v>0</v>
      </c>
      <c r="F16" s="708">
        <f>Total!S16</f>
        <v>0</v>
      </c>
      <c r="G16" s="709" t="str">
        <f>ICP!U28</f>
        <v/>
      </c>
      <c r="H16" s="505"/>
      <c r="I16" s="506"/>
      <c r="J16" s="506"/>
      <c r="K16" s="546"/>
      <c r="L16" s="547"/>
      <c r="M16" s="505"/>
      <c r="N16" s="506"/>
      <c r="O16" s="506"/>
      <c r="P16" s="546"/>
      <c r="Q16" s="547"/>
      <c r="R16" s="505"/>
      <c r="S16" s="506"/>
      <c r="T16" s="506"/>
      <c r="U16" s="546"/>
      <c r="V16" s="547"/>
      <c r="W16" s="505"/>
      <c r="X16" s="506"/>
      <c r="Y16" s="506"/>
      <c r="Z16" s="546"/>
      <c r="AA16" s="547"/>
      <c r="AC16" s="522" t="str">
        <f t="shared" si="5"/>
        <v>Juil.</v>
      </c>
      <c r="AD16" s="523">
        <f t="shared" si="6"/>
        <v>0</v>
      </c>
      <c r="AE16" s="379">
        <f t="shared" si="1"/>
        <v>0</v>
      </c>
      <c r="AF16" s="379">
        <f t="shared" si="2"/>
        <v>0</v>
      </c>
      <c r="AG16" s="379">
        <f t="shared" si="3"/>
        <v>0</v>
      </c>
      <c r="AH16" s="524">
        <f t="shared" si="4"/>
        <v>0</v>
      </c>
      <c r="AI16" s="522" t="str">
        <f t="shared" si="7"/>
        <v>Juil.</v>
      </c>
      <c r="AJ16" s="523">
        <f t="shared" si="8"/>
        <v>0</v>
      </c>
      <c r="AK16" s="379">
        <f t="shared" si="9"/>
        <v>0</v>
      </c>
      <c r="AL16" s="379">
        <f t="shared" si="10"/>
        <v>0</v>
      </c>
      <c r="AM16" s="379">
        <f t="shared" si="11"/>
        <v>0</v>
      </c>
      <c r="AN16" s="524">
        <f t="shared" si="12"/>
        <v>0</v>
      </c>
      <c r="AO16" s="522" t="str">
        <f t="shared" si="13"/>
        <v>Juil.</v>
      </c>
      <c r="AP16" s="523">
        <f t="shared" si="14"/>
        <v>0</v>
      </c>
      <c r="AQ16" s="379">
        <f t="shared" si="15"/>
        <v>0</v>
      </c>
      <c r="AR16" s="379">
        <f t="shared" si="16"/>
        <v>0</v>
      </c>
      <c r="AS16" s="379">
        <f t="shared" si="17"/>
        <v>0</v>
      </c>
      <c r="AT16" s="524">
        <f t="shared" si="18"/>
        <v>0</v>
      </c>
      <c r="AU16" s="514" t="str">
        <f t="shared" si="19"/>
        <v>Juil.</v>
      </c>
      <c r="AV16" s="515">
        <f t="shared" si="20"/>
        <v>0</v>
      </c>
      <c r="AW16" s="516">
        <f t="shared" si="21"/>
        <v>0</v>
      </c>
      <c r="AX16" s="516">
        <f t="shared" si="22"/>
        <v>0</v>
      </c>
      <c r="AY16" s="516">
        <f t="shared" si="23"/>
        <v>0</v>
      </c>
      <c r="AZ16" s="517">
        <f t="shared" si="24"/>
        <v>0</v>
      </c>
      <c r="BA16" s="522" t="str">
        <f t="shared" si="25"/>
        <v>Juil.</v>
      </c>
      <c r="BB16" s="523" t="str">
        <f t="shared" si="26"/>
        <v/>
      </c>
      <c r="BC16" s="379">
        <f t="shared" si="27"/>
        <v>0</v>
      </c>
      <c r="BD16" s="379">
        <f t="shared" si="28"/>
        <v>0</v>
      </c>
      <c r="BE16" s="379">
        <f t="shared" si="29"/>
        <v>0</v>
      </c>
      <c r="BF16" s="524">
        <f t="shared" si="30"/>
        <v>0</v>
      </c>
    </row>
    <row r="17" spans="1:58" ht="14.25" customHeight="1" x14ac:dyDescent="0.15">
      <c r="A17" s="142" t="str">
        <f t="shared" si="0"/>
        <v>Août2017</v>
      </c>
      <c r="B17" s="209" t="s">
        <v>283</v>
      </c>
      <c r="C17" s="706">
        <f>Total!C17</f>
        <v>0</v>
      </c>
      <c r="D17" s="707">
        <f>Total!G17</f>
        <v>0</v>
      </c>
      <c r="E17" s="707">
        <f>Total!M17</f>
        <v>0</v>
      </c>
      <c r="F17" s="708">
        <f>Total!S17</f>
        <v>0</v>
      </c>
      <c r="G17" s="709" t="str">
        <f>ICP!U29</f>
        <v/>
      </c>
      <c r="H17" s="505"/>
      <c r="I17" s="506"/>
      <c r="J17" s="506"/>
      <c r="K17" s="546"/>
      <c r="L17" s="547"/>
      <c r="M17" s="505"/>
      <c r="N17" s="506"/>
      <c r="O17" s="506"/>
      <c r="P17" s="546"/>
      <c r="Q17" s="547"/>
      <c r="R17" s="505"/>
      <c r="S17" s="506"/>
      <c r="T17" s="506"/>
      <c r="U17" s="546"/>
      <c r="V17" s="547"/>
      <c r="W17" s="505"/>
      <c r="X17" s="506"/>
      <c r="Y17" s="506"/>
      <c r="Z17" s="546"/>
      <c r="AA17" s="547"/>
      <c r="AC17" s="522" t="str">
        <f t="shared" si="5"/>
        <v>Août</v>
      </c>
      <c r="AD17" s="523">
        <f t="shared" si="6"/>
        <v>0</v>
      </c>
      <c r="AE17" s="379">
        <f t="shared" si="1"/>
        <v>0</v>
      </c>
      <c r="AF17" s="379">
        <f t="shared" si="2"/>
        <v>0</v>
      </c>
      <c r="AG17" s="379">
        <f t="shared" si="3"/>
        <v>0</v>
      </c>
      <c r="AH17" s="524">
        <f t="shared" si="4"/>
        <v>0</v>
      </c>
      <c r="AI17" s="522" t="str">
        <f t="shared" si="7"/>
        <v>Août</v>
      </c>
      <c r="AJ17" s="523">
        <f t="shared" si="8"/>
        <v>0</v>
      </c>
      <c r="AK17" s="379">
        <f t="shared" si="9"/>
        <v>0</v>
      </c>
      <c r="AL17" s="379">
        <f t="shared" si="10"/>
        <v>0</v>
      </c>
      <c r="AM17" s="379">
        <f t="shared" si="11"/>
        <v>0</v>
      </c>
      <c r="AN17" s="524">
        <f t="shared" si="12"/>
        <v>0</v>
      </c>
      <c r="AO17" s="522" t="str">
        <f t="shared" si="13"/>
        <v>Août</v>
      </c>
      <c r="AP17" s="523">
        <f t="shared" si="14"/>
        <v>0</v>
      </c>
      <c r="AQ17" s="379">
        <f t="shared" si="15"/>
        <v>0</v>
      </c>
      <c r="AR17" s="379">
        <f t="shared" si="16"/>
        <v>0</v>
      </c>
      <c r="AS17" s="379">
        <f t="shared" si="17"/>
        <v>0</v>
      </c>
      <c r="AT17" s="524">
        <f t="shared" si="18"/>
        <v>0</v>
      </c>
      <c r="AU17" s="514" t="str">
        <f t="shared" si="19"/>
        <v>Août</v>
      </c>
      <c r="AV17" s="515">
        <f t="shared" si="20"/>
        <v>0</v>
      </c>
      <c r="AW17" s="516">
        <f t="shared" si="21"/>
        <v>0</v>
      </c>
      <c r="AX17" s="516">
        <f t="shared" si="22"/>
        <v>0</v>
      </c>
      <c r="AY17" s="516">
        <f t="shared" si="23"/>
        <v>0</v>
      </c>
      <c r="AZ17" s="517">
        <f t="shared" si="24"/>
        <v>0</v>
      </c>
      <c r="BA17" s="522" t="str">
        <f t="shared" si="25"/>
        <v>Août</v>
      </c>
      <c r="BB17" s="523" t="str">
        <f t="shared" si="26"/>
        <v/>
      </c>
      <c r="BC17" s="379">
        <f t="shared" si="27"/>
        <v>0</v>
      </c>
      <c r="BD17" s="379">
        <f t="shared" si="28"/>
        <v>0</v>
      </c>
      <c r="BE17" s="379">
        <f t="shared" si="29"/>
        <v>0</v>
      </c>
      <c r="BF17" s="524">
        <f t="shared" si="30"/>
        <v>0</v>
      </c>
    </row>
    <row r="18" spans="1:58" ht="14.25" customHeight="1" x14ac:dyDescent="0.15">
      <c r="A18" s="142" t="str">
        <f t="shared" si="0"/>
        <v>Sept.2017</v>
      </c>
      <c r="B18" s="209" t="s">
        <v>284</v>
      </c>
      <c r="C18" s="706">
        <f>Total!C18</f>
        <v>0</v>
      </c>
      <c r="D18" s="707">
        <f>Total!G18</f>
        <v>0</v>
      </c>
      <c r="E18" s="707">
        <f>Total!M18</f>
        <v>0</v>
      </c>
      <c r="F18" s="708">
        <f>Total!S18</f>
        <v>0</v>
      </c>
      <c r="G18" s="709" t="str">
        <f>ICP!U30</f>
        <v/>
      </c>
      <c r="H18" s="505"/>
      <c r="I18" s="506"/>
      <c r="J18" s="506"/>
      <c r="K18" s="546"/>
      <c r="L18" s="547"/>
      <c r="M18" s="505"/>
      <c r="N18" s="506"/>
      <c r="O18" s="506"/>
      <c r="P18" s="546"/>
      <c r="Q18" s="547"/>
      <c r="R18" s="505"/>
      <c r="S18" s="506"/>
      <c r="T18" s="506"/>
      <c r="U18" s="546"/>
      <c r="V18" s="547"/>
      <c r="W18" s="505"/>
      <c r="X18" s="506"/>
      <c r="Y18" s="506"/>
      <c r="Z18" s="546"/>
      <c r="AA18" s="547"/>
      <c r="AC18" s="522" t="str">
        <f t="shared" si="5"/>
        <v>Sept.</v>
      </c>
      <c r="AD18" s="523">
        <f t="shared" si="6"/>
        <v>0</v>
      </c>
      <c r="AE18" s="379">
        <f t="shared" si="1"/>
        <v>0</v>
      </c>
      <c r="AF18" s="379">
        <f t="shared" si="2"/>
        <v>0</v>
      </c>
      <c r="AG18" s="379">
        <f t="shared" si="3"/>
        <v>0</v>
      </c>
      <c r="AH18" s="524">
        <f t="shared" si="4"/>
        <v>0</v>
      </c>
      <c r="AI18" s="522" t="str">
        <f t="shared" si="7"/>
        <v>Sept.</v>
      </c>
      <c r="AJ18" s="523">
        <f t="shared" si="8"/>
        <v>0</v>
      </c>
      <c r="AK18" s="379">
        <f t="shared" si="9"/>
        <v>0</v>
      </c>
      <c r="AL18" s="379">
        <f t="shared" si="10"/>
        <v>0</v>
      </c>
      <c r="AM18" s="379">
        <f t="shared" si="11"/>
        <v>0</v>
      </c>
      <c r="AN18" s="524">
        <f t="shared" si="12"/>
        <v>0</v>
      </c>
      <c r="AO18" s="522" t="str">
        <f t="shared" si="13"/>
        <v>Sept.</v>
      </c>
      <c r="AP18" s="523">
        <f t="shared" si="14"/>
        <v>0</v>
      </c>
      <c r="AQ18" s="379">
        <f t="shared" si="15"/>
        <v>0</v>
      </c>
      <c r="AR18" s="379">
        <f t="shared" si="16"/>
        <v>0</v>
      </c>
      <c r="AS18" s="379">
        <f t="shared" si="17"/>
        <v>0</v>
      </c>
      <c r="AT18" s="524">
        <f t="shared" si="18"/>
        <v>0</v>
      </c>
      <c r="AU18" s="514" t="str">
        <f t="shared" si="19"/>
        <v>Sept.</v>
      </c>
      <c r="AV18" s="515">
        <f t="shared" si="20"/>
        <v>0</v>
      </c>
      <c r="AW18" s="516">
        <f t="shared" si="21"/>
        <v>0</v>
      </c>
      <c r="AX18" s="516">
        <f t="shared" si="22"/>
        <v>0</v>
      </c>
      <c r="AY18" s="516">
        <f t="shared" si="23"/>
        <v>0</v>
      </c>
      <c r="AZ18" s="517">
        <f t="shared" si="24"/>
        <v>0</v>
      </c>
      <c r="BA18" s="522" t="str">
        <f t="shared" si="25"/>
        <v>Sept.</v>
      </c>
      <c r="BB18" s="523" t="str">
        <f t="shared" si="26"/>
        <v/>
      </c>
      <c r="BC18" s="379">
        <f t="shared" si="27"/>
        <v>0</v>
      </c>
      <c r="BD18" s="379">
        <f t="shared" si="28"/>
        <v>0</v>
      </c>
      <c r="BE18" s="379">
        <f t="shared" si="29"/>
        <v>0</v>
      </c>
      <c r="BF18" s="524">
        <f t="shared" si="30"/>
        <v>0</v>
      </c>
    </row>
    <row r="19" spans="1:58" ht="14.25" customHeight="1" x14ac:dyDescent="0.15">
      <c r="A19" s="142" t="str">
        <f t="shared" si="0"/>
        <v>Oct.2017</v>
      </c>
      <c r="B19" s="209" t="s">
        <v>285</v>
      </c>
      <c r="C19" s="706">
        <f>Total!C19</f>
        <v>0</v>
      </c>
      <c r="D19" s="707">
        <f>Total!G19</f>
        <v>0</v>
      </c>
      <c r="E19" s="707">
        <f>Total!M19</f>
        <v>0</v>
      </c>
      <c r="F19" s="708">
        <f>Total!S19</f>
        <v>0</v>
      </c>
      <c r="G19" s="709" t="str">
        <f>ICP!U31</f>
        <v/>
      </c>
      <c r="H19" s="505"/>
      <c r="I19" s="506"/>
      <c r="J19" s="506"/>
      <c r="K19" s="546"/>
      <c r="L19" s="547"/>
      <c r="M19" s="505"/>
      <c r="N19" s="506"/>
      <c r="O19" s="506"/>
      <c r="P19" s="546"/>
      <c r="Q19" s="547"/>
      <c r="R19" s="505"/>
      <c r="S19" s="506"/>
      <c r="T19" s="506"/>
      <c r="U19" s="546"/>
      <c r="V19" s="547"/>
      <c r="W19" s="505"/>
      <c r="X19" s="506"/>
      <c r="Y19" s="506"/>
      <c r="Z19" s="546"/>
      <c r="AA19" s="547"/>
      <c r="AC19" s="522" t="str">
        <f t="shared" si="5"/>
        <v>Oct.</v>
      </c>
      <c r="AD19" s="523">
        <f t="shared" si="6"/>
        <v>0</v>
      </c>
      <c r="AE19" s="379">
        <f t="shared" si="1"/>
        <v>0</v>
      </c>
      <c r="AF19" s="379">
        <f t="shared" si="2"/>
        <v>0</v>
      </c>
      <c r="AG19" s="379">
        <f t="shared" si="3"/>
        <v>0</v>
      </c>
      <c r="AH19" s="524">
        <f t="shared" si="4"/>
        <v>0</v>
      </c>
      <c r="AI19" s="522" t="str">
        <f t="shared" si="7"/>
        <v>Oct.</v>
      </c>
      <c r="AJ19" s="523">
        <f t="shared" si="8"/>
        <v>0</v>
      </c>
      <c r="AK19" s="379">
        <f t="shared" si="9"/>
        <v>0</v>
      </c>
      <c r="AL19" s="379">
        <f t="shared" si="10"/>
        <v>0</v>
      </c>
      <c r="AM19" s="379">
        <f t="shared" si="11"/>
        <v>0</v>
      </c>
      <c r="AN19" s="524">
        <f t="shared" si="12"/>
        <v>0</v>
      </c>
      <c r="AO19" s="522" t="str">
        <f t="shared" si="13"/>
        <v>Oct.</v>
      </c>
      <c r="AP19" s="523">
        <f t="shared" si="14"/>
        <v>0</v>
      </c>
      <c r="AQ19" s="379">
        <f t="shared" si="15"/>
        <v>0</v>
      </c>
      <c r="AR19" s="379">
        <f t="shared" si="16"/>
        <v>0</v>
      </c>
      <c r="AS19" s="379">
        <f t="shared" si="17"/>
        <v>0</v>
      </c>
      <c r="AT19" s="524">
        <f t="shared" si="18"/>
        <v>0</v>
      </c>
      <c r="AU19" s="514" t="str">
        <f t="shared" si="19"/>
        <v>Oct.</v>
      </c>
      <c r="AV19" s="515">
        <f t="shared" si="20"/>
        <v>0</v>
      </c>
      <c r="AW19" s="516">
        <f t="shared" si="21"/>
        <v>0</v>
      </c>
      <c r="AX19" s="516">
        <f t="shared" si="22"/>
        <v>0</v>
      </c>
      <c r="AY19" s="516">
        <f t="shared" si="23"/>
        <v>0</v>
      </c>
      <c r="AZ19" s="517">
        <f t="shared" si="24"/>
        <v>0</v>
      </c>
      <c r="BA19" s="522" t="str">
        <f t="shared" si="25"/>
        <v>Oct.</v>
      </c>
      <c r="BB19" s="523" t="str">
        <f t="shared" si="26"/>
        <v/>
      </c>
      <c r="BC19" s="379">
        <f t="shared" si="27"/>
        <v>0</v>
      </c>
      <c r="BD19" s="379">
        <f t="shared" si="28"/>
        <v>0</v>
      </c>
      <c r="BE19" s="379">
        <f t="shared" si="29"/>
        <v>0</v>
      </c>
      <c r="BF19" s="524">
        <f t="shared" si="30"/>
        <v>0</v>
      </c>
    </row>
    <row r="20" spans="1:58" ht="14.25" customHeight="1" x14ac:dyDescent="0.15">
      <c r="A20" s="142" t="str">
        <f t="shared" si="0"/>
        <v>Nov2017</v>
      </c>
      <c r="B20" s="209" t="s">
        <v>286</v>
      </c>
      <c r="C20" s="706">
        <f>Total!C20</f>
        <v>0</v>
      </c>
      <c r="D20" s="707">
        <f>Total!G20</f>
        <v>0</v>
      </c>
      <c r="E20" s="707">
        <f>Total!M20</f>
        <v>0</v>
      </c>
      <c r="F20" s="708">
        <f>Total!S20</f>
        <v>0</v>
      </c>
      <c r="G20" s="709" t="str">
        <f>ICP!U32</f>
        <v/>
      </c>
      <c r="H20" s="505"/>
      <c r="I20" s="506"/>
      <c r="J20" s="506"/>
      <c r="K20" s="546"/>
      <c r="L20" s="547"/>
      <c r="M20" s="505"/>
      <c r="N20" s="506"/>
      <c r="O20" s="506"/>
      <c r="P20" s="546"/>
      <c r="Q20" s="547"/>
      <c r="R20" s="505"/>
      <c r="S20" s="506"/>
      <c r="T20" s="506"/>
      <c r="U20" s="546"/>
      <c r="V20" s="547"/>
      <c r="W20" s="505"/>
      <c r="X20" s="506"/>
      <c r="Y20" s="506"/>
      <c r="Z20" s="546"/>
      <c r="AA20" s="547"/>
      <c r="AC20" s="522" t="str">
        <f t="shared" si="5"/>
        <v>Nov</v>
      </c>
      <c r="AD20" s="523">
        <f t="shared" si="6"/>
        <v>0</v>
      </c>
      <c r="AE20" s="379">
        <f t="shared" si="1"/>
        <v>0</v>
      </c>
      <c r="AF20" s="379">
        <f t="shared" si="2"/>
        <v>0</v>
      </c>
      <c r="AG20" s="379">
        <f t="shared" si="3"/>
        <v>0</v>
      </c>
      <c r="AH20" s="524">
        <f t="shared" si="4"/>
        <v>0</v>
      </c>
      <c r="AI20" s="522" t="str">
        <f t="shared" si="7"/>
        <v>Nov</v>
      </c>
      <c r="AJ20" s="523">
        <f t="shared" si="8"/>
        <v>0</v>
      </c>
      <c r="AK20" s="379">
        <f t="shared" si="9"/>
        <v>0</v>
      </c>
      <c r="AL20" s="379">
        <f t="shared" si="10"/>
        <v>0</v>
      </c>
      <c r="AM20" s="379">
        <f t="shared" si="11"/>
        <v>0</v>
      </c>
      <c r="AN20" s="524">
        <f t="shared" si="12"/>
        <v>0</v>
      </c>
      <c r="AO20" s="522" t="str">
        <f t="shared" si="13"/>
        <v>Nov</v>
      </c>
      <c r="AP20" s="523">
        <f t="shared" si="14"/>
        <v>0</v>
      </c>
      <c r="AQ20" s="379">
        <f t="shared" si="15"/>
        <v>0</v>
      </c>
      <c r="AR20" s="379">
        <f t="shared" si="16"/>
        <v>0</v>
      </c>
      <c r="AS20" s="379">
        <f t="shared" si="17"/>
        <v>0</v>
      </c>
      <c r="AT20" s="524">
        <f t="shared" si="18"/>
        <v>0</v>
      </c>
      <c r="AU20" s="514" t="str">
        <f t="shared" si="19"/>
        <v>Nov</v>
      </c>
      <c r="AV20" s="515">
        <f t="shared" si="20"/>
        <v>0</v>
      </c>
      <c r="AW20" s="516">
        <f t="shared" si="21"/>
        <v>0</v>
      </c>
      <c r="AX20" s="516">
        <f t="shared" si="22"/>
        <v>0</v>
      </c>
      <c r="AY20" s="516">
        <f t="shared" si="23"/>
        <v>0</v>
      </c>
      <c r="AZ20" s="517">
        <f t="shared" si="24"/>
        <v>0</v>
      </c>
      <c r="BA20" s="522" t="str">
        <f t="shared" si="25"/>
        <v>Nov</v>
      </c>
      <c r="BB20" s="523" t="str">
        <f t="shared" si="26"/>
        <v/>
      </c>
      <c r="BC20" s="379">
        <f t="shared" si="27"/>
        <v>0</v>
      </c>
      <c r="BD20" s="379">
        <f t="shared" si="28"/>
        <v>0</v>
      </c>
      <c r="BE20" s="379">
        <f t="shared" si="29"/>
        <v>0</v>
      </c>
      <c r="BF20" s="524">
        <f t="shared" si="30"/>
        <v>0</v>
      </c>
    </row>
    <row r="21" spans="1:58" ht="14.25" customHeight="1" thickBot="1" x14ac:dyDescent="0.2">
      <c r="A21" s="142" t="str">
        <f t="shared" si="0"/>
        <v>Déc.2017</v>
      </c>
      <c r="B21" s="219" t="s">
        <v>287</v>
      </c>
      <c r="C21" s="706">
        <f>Total!C21</f>
        <v>0</v>
      </c>
      <c r="D21" s="707">
        <f>Total!G21</f>
        <v>0</v>
      </c>
      <c r="E21" s="707">
        <f>Total!M21</f>
        <v>0</v>
      </c>
      <c r="F21" s="708">
        <f>Total!S21</f>
        <v>0</v>
      </c>
      <c r="G21" s="709" t="str">
        <f>ICP!U33</f>
        <v/>
      </c>
      <c r="H21" s="505"/>
      <c r="I21" s="506"/>
      <c r="J21" s="506"/>
      <c r="K21" s="546"/>
      <c r="L21" s="547"/>
      <c r="M21" s="505"/>
      <c r="N21" s="506"/>
      <c r="O21" s="506"/>
      <c r="P21" s="546"/>
      <c r="Q21" s="547"/>
      <c r="R21" s="505"/>
      <c r="S21" s="506"/>
      <c r="T21" s="506"/>
      <c r="U21" s="546"/>
      <c r="V21" s="547"/>
      <c r="W21" s="505"/>
      <c r="X21" s="506"/>
      <c r="Y21" s="506"/>
      <c r="Z21" s="546"/>
      <c r="AA21" s="547"/>
      <c r="AC21" s="525" t="str">
        <f t="shared" si="5"/>
        <v>Déc.</v>
      </c>
      <c r="AD21" s="526">
        <f t="shared" si="6"/>
        <v>0</v>
      </c>
      <c r="AE21" s="527">
        <f t="shared" si="1"/>
        <v>0</v>
      </c>
      <c r="AF21" s="527">
        <f t="shared" si="2"/>
        <v>0</v>
      </c>
      <c r="AG21" s="527">
        <f t="shared" si="3"/>
        <v>0</v>
      </c>
      <c r="AH21" s="528">
        <f t="shared" si="4"/>
        <v>0</v>
      </c>
      <c r="AI21" s="525" t="str">
        <f t="shared" si="7"/>
        <v>Déc.</v>
      </c>
      <c r="AJ21" s="526">
        <f t="shared" si="8"/>
        <v>0</v>
      </c>
      <c r="AK21" s="527">
        <f t="shared" si="9"/>
        <v>0</v>
      </c>
      <c r="AL21" s="527">
        <f t="shared" si="10"/>
        <v>0</v>
      </c>
      <c r="AM21" s="527">
        <f t="shared" si="11"/>
        <v>0</v>
      </c>
      <c r="AN21" s="528">
        <f t="shared" si="12"/>
        <v>0</v>
      </c>
      <c r="AO21" s="525" t="str">
        <f t="shared" si="13"/>
        <v>Déc.</v>
      </c>
      <c r="AP21" s="526">
        <f t="shared" si="14"/>
        <v>0</v>
      </c>
      <c r="AQ21" s="527">
        <f t="shared" si="15"/>
        <v>0</v>
      </c>
      <c r="AR21" s="527">
        <f t="shared" si="16"/>
        <v>0</v>
      </c>
      <c r="AS21" s="527">
        <f t="shared" si="17"/>
        <v>0</v>
      </c>
      <c r="AT21" s="528">
        <f t="shared" si="18"/>
        <v>0</v>
      </c>
      <c r="AU21" s="529" t="str">
        <f t="shared" si="19"/>
        <v>Déc.</v>
      </c>
      <c r="AV21" s="530">
        <f t="shared" si="20"/>
        <v>0</v>
      </c>
      <c r="AW21" s="531">
        <f t="shared" si="21"/>
        <v>0</v>
      </c>
      <c r="AX21" s="531">
        <f t="shared" si="22"/>
        <v>0</v>
      </c>
      <c r="AY21" s="531">
        <f t="shared" si="23"/>
        <v>0</v>
      </c>
      <c r="AZ21" s="532">
        <f t="shared" si="24"/>
        <v>0</v>
      </c>
      <c r="BA21" s="525" t="str">
        <f t="shared" si="25"/>
        <v>Déc.</v>
      </c>
      <c r="BB21" s="526" t="str">
        <f t="shared" si="26"/>
        <v/>
      </c>
      <c r="BC21" s="527">
        <f t="shared" si="27"/>
        <v>0</v>
      </c>
      <c r="BD21" s="527">
        <f t="shared" si="28"/>
        <v>0</v>
      </c>
      <c r="BE21" s="527">
        <f t="shared" si="29"/>
        <v>0</v>
      </c>
      <c r="BF21" s="528">
        <f t="shared" si="30"/>
        <v>0</v>
      </c>
    </row>
    <row r="22" spans="1:58" s="220" customFormat="1" ht="14.25" customHeight="1" thickBot="1" x14ac:dyDescent="0.2">
      <c r="B22" s="221" t="s">
        <v>214</v>
      </c>
      <c r="C22" s="710">
        <f>SUM(C10:C21)</f>
        <v>120</v>
      </c>
      <c r="D22" s="711">
        <f>SUM(D10:D21)</f>
        <v>746</v>
      </c>
      <c r="E22" s="711">
        <f>SUM(E10:E21)</f>
        <v>245</v>
      </c>
      <c r="F22" s="712">
        <f>SUM(F10:F21)</f>
        <v>0</v>
      </c>
      <c r="G22" s="713"/>
      <c r="H22" s="507"/>
      <c r="I22" s="508"/>
      <c r="J22" s="508"/>
      <c r="K22" s="548"/>
      <c r="L22" s="549"/>
      <c r="M22" s="507"/>
      <c r="N22" s="508"/>
      <c r="O22" s="508"/>
      <c r="P22" s="548"/>
      <c r="Q22" s="549"/>
      <c r="R22" s="507"/>
      <c r="S22" s="508"/>
      <c r="T22" s="508"/>
      <c r="U22" s="548"/>
      <c r="V22" s="549"/>
      <c r="W22" s="507"/>
      <c r="X22" s="508"/>
      <c r="Y22" s="508"/>
      <c r="Z22" s="548"/>
      <c r="AA22" s="549"/>
      <c r="AB22" s="172"/>
      <c r="AC22" s="172"/>
      <c r="AD22" s="172"/>
      <c r="AE22" s="172"/>
      <c r="AF22" s="172"/>
      <c r="AG22" s="171"/>
      <c r="AH22" s="171"/>
      <c r="AI22" s="164"/>
      <c r="AJ22" s="194"/>
      <c r="AK22" s="194"/>
      <c r="AL22" s="194"/>
    </row>
    <row r="23" spans="1:58" x14ac:dyDescent="0.15">
      <c r="AJ23" s="194"/>
      <c r="AK23" s="194"/>
      <c r="AL23" s="194"/>
    </row>
    <row r="24" spans="1:58" x14ac:dyDescent="0.15">
      <c r="B24" s="167"/>
      <c r="C24" s="533" t="s">
        <v>19</v>
      </c>
      <c r="D24" s="533" t="s">
        <v>400</v>
      </c>
      <c r="E24" s="533" t="s">
        <v>401</v>
      </c>
      <c r="F24" s="534" t="s">
        <v>402</v>
      </c>
      <c r="G24" s="534" t="s">
        <v>403</v>
      </c>
      <c r="AJ24" s="194"/>
      <c r="AK24" s="194"/>
      <c r="AL24" s="194"/>
    </row>
    <row r="25" spans="1:58" x14ac:dyDescent="0.15">
      <c r="C25" s="533" t="s">
        <v>268</v>
      </c>
      <c r="D25" s="533" t="s">
        <v>268</v>
      </c>
      <c r="E25" s="533" t="e">
        <f>"["&amp;[7]Start!$O$7&amp;"]"</f>
        <v>#REF!</v>
      </c>
      <c r="F25" s="534" t="s">
        <v>319</v>
      </c>
      <c r="G25" s="534" t="str">
        <f>ICP!H21</f>
        <v/>
      </c>
    </row>
    <row r="26" spans="1:58" x14ac:dyDescent="0.15">
      <c r="B26" s="64"/>
      <c r="C26" s="68"/>
      <c r="D26" s="68"/>
      <c r="E26" s="68"/>
      <c r="F26" s="535"/>
    </row>
    <row r="27" spans="1:58" x14ac:dyDescent="0.15">
      <c r="B27" s="732" t="s">
        <v>289</v>
      </c>
      <c r="C27" s="733"/>
      <c r="D27" s="733"/>
      <c r="E27" s="733"/>
      <c r="F27" s="734"/>
    </row>
    <row r="28" spans="1:58" x14ac:dyDescent="0.15">
      <c r="B28" s="67"/>
      <c r="C28" s="68"/>
      <c r="D28" s="68"/>
      <c r="E28" s="68"/>
      <c r="F28" s="535"/>
    </row>
    <row r="29" spans="1:58" x14ac:dyDescent="0.15">
      <c r="B29" s="735" t="s">
        <v>290</v>
      </c>
      <c r="C29" s="736"/>
      <c r="D29" s="736"/>
      <c r="E29" s="736"/>
      <c r="F29" s="737"/>
    </row>
    <row r="30" spans="1:58" x14ac:dyDescent="0.15">
      <c r="B30" s="70"/>
      <c r="C30" s="71"/>
      <c r="D30" s="71"/>
      <c r="E30" s="71"/>
      <c r="F30" s="536"/>
    </row>
  </sheetData>
  <mergeCells count="4">
    <mergeCell ref="B6:G6"/>
    <mergeCell ref="H6:Q6"/>
    <mergeCell ref="B27:F27"/>
    <mergeCell ref="B29:F29"/>
  </mergeCells>
  <phoneticPr fontId="1" type="noConversion"/>
  <hyperlinks>
    <hyperlink ref="B27" location="'Démarrrage '!R1C1" display="Click here to jump back to start page" xr:uid="{00000000-0004-0000-0900-000000000000}"/>
    <hyperlink ref="B29:F29" location="'(annuelle)'!R1C1" display="Click here to jump to diagrams" xr:uid="{00000000-0004-0000-0900-000001000000}"/>
  </hyperlinks>
  <pageMargins left="0.15748031496062992" right="0.15748031496062992"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0"/>
  <dimension ref="A1:BB89"/>
  <sheetViews>
    <sheetView showGridLines="0" zoomScaleNormal="100" workbookViewId="0"/>
  </sheetViews>
  <sheetFormatPr baseColWidth="10" defaultColWidth="9.1640625" defaultRowHeight="13" x14ac:dyDescent="0.15"/>
  <cols>
    <col min="1" max="1" width="4.5" style="324" customWidth="1"/>
    <col min="2" max="2" width="18.5" style="165" customWidth="1"/>
    <col min="3" max="3" width="8.5" style="165" customWidth="1"/>
    <col min="4" max="4" width="8.1640625" style="165" customWidth="1"/>
    <col min="5" max="5" width="11.6640625" style="165" customWidth="1"/>
    <col min="6" max="9" width="8.83203125" style="164" customWidth="1"/>
    <col min="10" max="10" width="11.5" style="565" customWidth="1"/>
    <col min="11" max="11" width="12.6640625" style="565" customWidth="1"/>
    <col min="12" max="12" width="14.5" style="565" customWidth="1"/>
    <col min="13" max="17" width="9.83203125" style="164" customWidth="1"/>
    <col min="18" max="18" width="1.83203125" style="170" customWidth="1"/>
    <col min="19" max="19" width="25.6640625" style="170" customWidth="1"/>
    <col min="20" max="26" width="8.5" style="170" customWidth="1"/>
    <col min="27" max="29" width="9.83203125" style="170" customWidth="1"/>
    <col min="30" max="31" width="16.5" style="170" customWidth="1"/>
    <col min="32" max="34" width="9.83203125" style="170" customWidth="1"/>
    <col min="35" max="35" width="9.1640625" style="171"/>
    <col min="36" max="36" width="9.6640625" style="171" customWidth="1"/>
    <col min="37" max="37" width="12.83203125" style="171" customWidth="1"/>
    <col min="38" max="38" width="12.33203125" style="170" customWidth="1"/>
    <col min="39" max="39" width="13" style="170" customWidth="1"/>
    <col min="40" max="42" width="9.1640625" style="170"/>
    <col min="43" max="45" width="9.1640625" style="164"/>
    <col min="46" max="54" width="9.1640625" style="326"/>
    <col min="55" max="16384" width="9.1640625" style="164"/>
  </cols>
  <sheetData>
    <row r="1" spans="1:54" ht="15" customHeight="1" x14ac:dyDescent="0.15">
      <c r="A1" s="232"/>
      <c r="B1" s="164"/>
      <c r="C1" s="176"/>
      <c r="D1" s="83"/>
      <c r="E1" s="164"/>
      <c r="G1" s="234"/>
      <c r="M1" s="64"/>
      <c r="N1" s="65"/>
      <c r="O1" s="65"/>
      <c r="P1" s="65"/>
      <c r="Q1" s="66"/>
      <c r="R1" s="171"/>
      <c r="S1" s="171"/>
      <c r="T1" s="171"/>
      <c r="U1" s="171"/>
      <c r="V1" s="171"/>
      <c r="W1" s="171"/>
      <c r="X1" s="171"/>
      <c r="Y1" s="171"/>
      <c r="Z1" s="171"/>
      <c r="AA1" s="171"/>
      <c r="AB1" s="171"/>
      <c r="AC1" s="171"/>
      <c r="AD1" s="171"/>
      <c r="AE1" s="171"/>
      <c r="AF1" s="171"/>
      <c r="AG1" s="171"/>
      <c r="AH1" s="171"/>
      <c r="AL1" s="172"/>
      <c r="AM1" s="172"/>
      <c r="AN1" s="172"/>
      <c r="AO1" s="172"/>
      <c r="AP1" s="172"/>
      <c r="AQ1" s="172"/>
      <c r="AR1" s="172"/>
      <c r="AS1" s="172"/>
      <c r="AT1" s="325"/>
      <c r="AU1" s="325"/>
    </row>
    <row r="2" spans="1:54" s="81" customFormat="1" ht="15" customHeight="1" thickBot="1" x14ac:dyDescent="0.2">
      <c r="A2" s="142"/>
      <c r="B2" s="142"/>
      <c r="C2" s="142"/>
      <c r="D2" s="142"/>
      <c r="E2" s="142"/>
      <c r="F2" s="142"/>
      <c r="G2" s="142"/>
      <c r="H2" s="142"/>
      <c r="I2" s="582" t="s">
        <v>404</v>
      </c>
      <c r="J2" s="583" t="str">
        <f>B7&amp;" Energy and Power Consumption"</f>
        <v>processus 1 Energy and Power Consumption</v>
      </c>
      <c r="K2" s="566"/>
      <c r="L2" s="566"/>
      <c r="M2" s="732" t="s">
        <v>289</v>
      </c>
      <c r="N2" s="733"/>
      <c r="O2" s="733"/>
      <c r="P2" s="733"/>
      <c r="Q2" s="734"/>
      <c r="AM2" s="82"/>
      <c r="AN2" s="87"/>
      <c r="AO2" s="87"/>
      <c r="AP2" s="82"/>
      <c r="AQ2" s="82"/>
      <c r="AR2" s="82"/>
      <c r="AS2" s="82"/>
      <c r="AT2" s="96"/>
      <c r="AU2" s="93"/>
      <c r="AV2" s="93"/>
      <c r="AW2" s="93"/>
      <c r="AX2" s="96"/>
      <c r="AY2" s="329"/>
      <c r="AZ2" s="96"/>
      <c r="BA2" s="96"/>
      <c r="BB2" s="96"/>
    </row>
    <row r="3" spans="1:54" s="81" customFormat="1" ht="15" customHeight="1" thickBot="1" x14ac:dyDescent="0.2">
      <c r="A3" s="142"/>
      <c r="B3" s="142"/>
      <c r="C3" s="142"/>
      <c r="D3" s="142"/>
      <c r="E3" s="539" t="s">
        <v>405</v>
      </c>
      <c r="F3" s="537" t="s">
        <v>406</v>
      </c>
      <c r="G3" s="142"/>
      <c r="H3" s="142"/>
      <c r="I3" s="582" t="s">
        <v>407</v>
      </c>
      <c r="J3" s="583" t="str">
        <f>B7&amp;" KPI"</f>
        <v>processus 1 KPI</v>
      </c>
      <c r="K3" s="566"/>
      <c r="L3" s="566"/>
      <c r="M3" s="67"/>
      <c r="N3" s="68"/>
      <c r="O3" s="68"/>
      <c r="P3" s="68"/>
      <c r="Q3" s="69"/>
      <c r="AM3" s="82"/>
      <c r="AN3" s="87"/>
      <c r="AO3" s="87"/>
      <c r="AP3" s="82"/>
      <c r="AQ3" s="82"/>
      <c r="AR3" s="82"/>
      <c r="AS3" s="82"/>
      <c r="AT3" s="96"/>
      <c r="AU3" s="93"/>
      <c r="AV3" s="93"/>
      <c r="AW3" s="93"/>
      <c r="AX3" s="96"/>
      <c r="AY3" s="329"/>
      <c r="AZ3" s="96"/>
      <c r="BA3" s="96"/>
      <c r="BB3" s="96"/>
    </row>
    <row r="4" spans="1:54" s="81" customFormat="1" ht="15" customHeight="1" x14ac:dyDescent="0.15">
      <c r="A4" s="142"/>
      <c r="B4" s="142"/>
      <c r="C4" s="142"/>
      <c r="D4" s="142"/>
      <c r="E4" s="142"/>
      <c r="F4" s="142"/>
      <c r="G4" s="254"/>
      <c r="H4" s="247"/>
      <c r="I4" s="582" t="s">
        <v>408</v>
      </c>
      <c r="J4" s="583" t="str">
        <f>B7&amp;" Energy and Production"</f>
        <v>processus 1 Energy and Production</v>
      </c>
      <c r="K4" s="566"/>
      <c r="L4" s="566"/>
      <c r="M4" s="735" t="s">
        <v>290</v>
      </c>
      <c r="N4" s="736"/>
      <c r="O4" s="736"/>
      <c r="P4" s="736"/>
      <c r="Q4" s="737"/>
      <c r="AM4" s="82"/>
      <c r="AN4" s="87"/>
      <c r="AO4" s="87"/>
      <c r="AP4" s="82"/>
      <c r="AQ4" s="82"/>
      <c r="AR4" s="82"/>
      <c r="AS4" s="82"/>
      <c r="AT4" s="96"/>
      <c r="AU4" s="93"/>
      <c r="AV4" s="93"/>
      <c r="AW4" s="93"/>
      <c r="AX4" s="96"/>
      <c r="AY4" s="329"/>
      <c r="AZ4" s="96"/>
      <c r="BA4" s="96"/>
      <c r="BB4" s="96"/>
    </row>
    <row r="5" spans="1:54" s="81" customFormat="1" ht="15" customHeight="1" x14ac:dyDescent="0.15">
      <c r="A5" s="142"/>
      <c r="B5" s="142"/>
      <c r="C5" s="142"/>
      <c r="D5" s="142"/>
      <c r="E5" s="142"/>
      <c r="F5" s="142"/>
      <c r="G5" s="142"/>
      <c r="H5" s="142"/>
      <c r="I5" s="582" t="s">
        <v>409</v>
      </c>
      <c r="J5" s="583" t="str">
        <f>B7&amp;" Energy and Temperature"</f>
        <v>processus 1 Energy and Temperature</v>
      </c>
      <c r="K5" s="567"/>
      <c r="L5" s="567"/>
      <c r="M5" s="540"/>
      <c r="N5" s="71"/>
      <c r="O5" s="71"/>
      <c r="P5" s="71"/>
      <c r="Q5" s="72"/>
      <c r="AM5" s="82"/>
      <c r="AN5" s="87"/>
      <c r="AO5" s="87"/>
      <c r="AP5" s="82"/>
      <c r="AQ5" s="82"/>
      <c r="AR5" s="82"/>
      <c r="AS5" s="82"/>
      <c r="AT5" s="96"/>
      <c r="AU5" s="93"/>
      <c r="AV5" s="93"/>
      <c r="AW5" s="93"/>
      <c r="AX5" s="96"/>
      <c r="AY5" s="329"/>
      <c r="AZ5" s="96"/>
      <c r="BA5" s="96"/>
      <c r="BB5" s="96"/>
    </row>
    <row r="6" spans="1:54" s="81" customFormat="1" ht="23.25" customHeight="1" x14ac:dyDescent="0.15">
      <c r="A6" s="142"/>
      <c r="B6" s="792" t="s">
        <v>410</v>
      </c>
      <c r="C6" s="793"/>
      <c r="D6" s="793"/>
      <c r="E6" s="794"/>
      <c r="F6" s="789" t="s">
        <v>411</v>
      </c>
      <c r="G6" s="790"/>
      <c r="H6" s="790"/>
      <c r="I6" s="791"/>
      <c r="J6" s="802" t="s">
        <v>412</v>
      </c>
      <c r="K6" s="803"/>
      <c r="L6" s="804"/>
      <c r="AM6" s="82"/>
      <c r="AN6" s="87"/>
      <c r="AO6" s="87"/>
      <c r="AP6" s="82"/>
      <c r="AQ6" s="82"/>
      <c r="AR6" s="82"/>
      <c r="AS6" s="82"/>
      <c r="AT6" s="96"/>
      <c r="AU6" s="93"/>
      <c r="AV6" s="93"/>
      <c r="AW6" s="93"/>
      <c r="AX6" s="96"/>
      <c r="AY6" s="329"/>
      <c r="AZ6" s="96"/>
      <c r="BA6" s="96"/>
      <c r="BB6" s="96"/>
    </row>
    <row r="7" spans="1:54" s="184" customFormat="1" ht="26.25" customHeight="1" x14ac:dyDescent="0.15">
      <c r="A7" s="335"/>
      <c r="B7" s="799" t="s">
        <v>413</v>
      </c>
      <c r="C7" s="800"/>
      <c r="D7" s="800"/>
      <c r="E7" s="800"/>
      <c r="F7" s="799"/>
      <c r="G7" s="801"/>
      <c r="H7" s="799"/>
      <c r="I7" s="801"/>
      <c r="J7" s="797" t="s">
        <v>414</v>
      </c>
      <c r="K7" s="798"/>
      <c r="L7" s="568" t="s">
        <v>415</v>
      </c>
      <c r="M7" s="81"/>
      <c r="N7" s="81"/>
      <c r="O7" s="81"/>
      <c r="P7" s="81"/>
      <c r="Q7" s="81"/>
      <c r="AI7" s="336"/>
      <c r="AJ7" s="336"/>
      <c r="AK7" s="336"/>
      <c r="AL7" s="329"/>
      <c r="AM7" s="329"/>
      <c r="AN7" s="329"/>
      <c r="AO7" s="329"/>
      <c r="AP7" s="329"/>
      <c r="AQ7" s="329"/>
      <c r="AR7" s="329"/>
      <c r="AS7" s="329"/>
      <c r="AT7" s="329"/>
      <c r="AU7" s="329"/>
      <c r="AV7" s="329"/>
      <c r="AW7" s="329"/>
      <c r="AX7" s="329"/>
      <c r="AY7" s="329"/>
      <c r="AZ7" s="329"/>
      <c r="BA7" s="329"/>
      <c r="BB7" s="329"/>
    </row>
    <row r="8" spans="1:54" s="194" customFormat="1" ht="24" x14ac:dyDescent="0.15">
      <c r="A8" s="281"/>
      <c r="B8" s="795" t="s">
        <v>416</v>
      </c>
      <c r="C8" s="361" t="s">
        <v>334</v>
      </c>
      <c r="D8" s="283" t="s">
        <v>417</v>
      </c>
      <c r="E8" s="283" t="s">
        <v>212</v>
      </c>
      <c r="F8" s="557">
        <v>11.9</v>
      </c>
      <c r="G8" s="558" t="s">
        <v>418</v>
      </c>
      <c r="H8" s="559">
        <v>11.9</v>
      </c>
      <c r="I8" s="558" t="s">
        <v>419</v>
      </c>
      <c r="J8" s="569" t="s">
        <v>420</v>
      </c>
      <c r="K8" s="569" t="s">
        <v>421</v>
      </c>
      <c r="L8" s="569" t="s">
        <v>422</v>
      </c>
      <c r="M8" s="81"/>
      <c r="N8" s="81"/>
      <c r="O8" s="81"/>
      <c r="P8" s="81"/>
      <c r="Q8" s="81"/>
      <c r="AI8" s="290">
        <f>M7</f>
        <v>0</v>
      </c>
      <c r="AJ8" s="290">
        <f>N7</f>
        <v>0</v>
      </c>
      <c r="AK8" s="290">
        <f>O7</f>
        <v>0</v>
      </c>
      <c r="AL8" s="290">
        <f>P7</f>
        <v>0</v>
      </c>
      <c r="AM8" s="290">
        <f>Q7</f>
        <v>0</v>
      </c>
      <c r="AN8" s="290">
        <f>M7</f>
        <v>0</v>
      </c>
      <c r="AO8" s="290">
        <f>N7</f>
        <v>0</v>
      </c>
      <c r="AP8" s="290">
        <f>O7</f>
        <v>0</v>
      </c>
      <c r="AQ8" s="290">
        <f>P7</f>
        <v>0</v>
      </c>
      <c r="AR8" s="290">
        <f>Q7</f>
        <v>0</v>
      </c>
      <c r="AS8" s="329"/>
      <c r="AT8" s="341"/>
      <c r="AU8" s="341"/>
      <c r="AV8" s="341"/>
      <c r="AW8" s="341"/>
      <c r="AX8" s="341"/>
      <c r="AY8" s="341"/>
      <c r="AZ8" s="341"/>
      <c r="BA8" s="341"/>
      <c r="BB8" s="341"/>
    </row>
    <row r="9" spans="1:54" s="165" customFormat="1" ht="14" thickBot="1" x14ac:dyDescent="0.2">
      <c r="A9" s="291"/>
      <c r="B9" s="796"/>
      <c r="C9" s="560" t="str">
        <f>$F$9</f>
        <v>[kW]</v>
      </c>
      <c r="D9" s="561" t="s">
        <v>271</v>
      </c>
      <c r="E9" s="562" t="str">
        <f>"[kWh]"&amp;"/"&amp;J9</f>
        <v>[kWh]/tonnes</v>
      </c>
      <c r="F9" s="560" t="str">
        <f>"["&amp;F3&amp;"]"</f>
        <v>[kW]</v>
      </c>
      <c r="G9" s="563" t="s">
        <v>423</v>
      </c>
      <c r="H9" s="560" t="str">
        <f>$F$9</f>
        <v>[kW]</v>
      </c>
      <c r="I9" s="564" t="s">
        <v>423</v>
      </c>
      <c r="J9" s="570" t="s">
        <v>424</v>
      </c>
      <c r="K9" s="571" t="str">
        <f>J9</f>
        <v>tonnes</v>
      </c>
      <c r="L9" s="571" t="s">
        <v>425</v>
      </c>
      <c r="M9" s="81"/>
      <c r="N9" s="81"/>
      <c r="O9" s="81"/>
      <c r="P9" s="81"/>
      <c r="Q9" s="81"/>
      <c r="AI9" s="295"/>
      <c r="AJ9" s="295"/>
      <c r="AK9" s="295"/>
      <c r="AL9" s="295"/>
      <c r="AM9" s="295"/>
      <c r="AN9" s="295"/>
      <c r="AO9" s="295"/>
      <c r="AP9" s="295"/>
      <c r="AQ9" s="342"/>
      <c r="AR9" s="295"/>
      <c r="AS9" s="329"/>
      <c r="AT9" s="343"/>
      <c r="AU9" s="343"/>
      <c r="AV9" s="343"/>
      <c r="AW9" s="343"/>
      <c r="AX9" s="343"/>
      <c r="AY9" s="343"/>
      <c r="AZ9" s="343"/>
      <c r="BA9" s="343"/>
      <c r="BB9" s="343"/>
    </row>
    <row r="10" spans="1:54" ht="14.25" customHeight="1" x14ac:dyDescent="0.15">
      <c r="A10" s="142" t="str">
        <f t="shared" ref="A10:A78" si="0">B10&amp;$C$2</f>
        <v>19938,4319444444</v>
      </c>
      <c r="B10" s="556">
        <v>19938.431944444445</v>
      </c>
      <c r="C10" s="576">
        <f>F10+H10</f>
        <v>0</v>
      </c>
      <c r="D10" s="577"/>
      <c r="E10" s="578" t="str">
        <f>IF((J10-K10)=0,"",C10/(J10-K10))</f>
        <v/>
      </c>
      <c r="F10" s="579">
        <f>G10*$F$8</f>
        <v>0</v>
      </c>
      <c r="G10" s="576"/>
      <c r="H10" s="579">
        <f>I10*$H$8</f>
        <v>0</v>
      </c>
      <c r="I10" s="576"/>
      <c r="J10" s="581"/>
      <c r="K10" s="581"/>
      <c r="L10" s="581"/>
      <c r="M10" s="81"/>
      <c r="N10" s="81"/>
      <c r="O10" s="81"/>
      <c r="P10" s="81"/>
      <c r="Q10" s="81"/>
      <c r="AI10" s="303">
        <f>G10</f>
        <v>0</v>
      </c>
      <c r="AJ10" s="303">
        <f>I10</f>
        <v>0</v>
      </c>
      <c r="AK10" s="303" t="e">
        <f>#REF!</f>
        <v>#REF!</v>
      </c>
      <c r="AL10" s="303" t="e">
        <f>#REF!</f>
        <v>#REF!</v>
      </c>
      <c r="AM10" s="303" t="e">
        <f>#REF!</f>
        <v>#REF!</v>
      </c>
      <c r="AN10" s="303">
        <f>F10</f>
        <v>0</v>
      </c>
      <c r="AO10" s="303">
        <f>H10</f>
        <v>0</v>
      </c>
      <c r="AP10" s="303">
        <f t="shared" ref="AP10:AR11" si="1">J10</f>
        <v>0</v>
      </c>
      <c r="AQ10" s="303">
        <f t="shared" si="1"/>
        <v>0</v>
      </c>
      <c r="AR10" s="303">
        <f t="shared" si="1"/>
        <v>0</v>
      </c>
      <c r="AS10" s="329"/>
    </row>
    <row r="11" spans="1:54" ht="14.25" customHeight="1" x14ac:dyDescent="0.15">
      <c r="A11" s="142" t="str">
        <f t="shared" si="0"/>
        <v>19939,4319444444</v>
      </c>
      <c r="B11" s="538">
        <v>19939.431944444445</v>
      </c>
      <c r="C11" s="297">
        <f>F11+H11</f>
        <v>476</v>
      </c>
      <c r="D11" s="298">
        <f>C11*(B11-B10)</f>
        <v>476</v>
      </c>
      <c r="E11" s="541">
        <f>IF((J11-K11)=0,"",C11/(J11-K11))</f>
        <v>5.95</v>
      </c>
      <c r="F11" s="296">
        <f t="shared" ref="F11:F78" si="2">G11*$F$8</f>
        <v>238</v>
      </c>
      <c r="G11" s="3">
        <v>20</v>
      </c>
      <c r="H11" s="296">
        <f t="shared" ref="H11:H78" si="3">I11*$H$8</f>
        <v>238</v>
      </c>
      <c r="I11" s="3">
        <v>20</v>
      </c>
      <c r="J11" s="572">
        <v>90</v>
      </c>
      <c r="K11" s="572">
        <v>10</v>
      </c>
      <c r="L11" s="572">
        <v>20</v>
      </c>
      <c r="M11" s="81"/>
      <c r="N11" s="81"/>
      <c r="O11" s="81"/>
      <c r="P11" s="81"/>
      <c r="Q11" s="81"/>
      <c r="AI11" s="303">
        <f>G11</f>
        <v>20</v>
      </c>
      <c r="AJ11" s="303">
        <f>I11</f>
        <v>20</v>
      </c>
      <c r="AK11" s="303" t="e">
        <f>#REF!</f>
        <v>#REF!</v>
      </c>
      <c r="AL11" s="303" t="e">
        <f>#REF!</f>
        <v>#REF!</v>
      </c>
      <c r="AM11" s="303" t="e">
        <f>#REF!</f>
        <v>#REF!</v>
      </c>
      <c r="AN11" s="303">
        <f>F11</f>
        <v>238</v>
      </c>
      <c r="AO11" s="303">
        <f>H11</f>
        <v>238</v>
      </c>
      <c r="AP11" s="303">
        <f t="shared" si="1"/>
        <v>90</v>
      </c>
      <c r="AQ11" s="303">
        <f t="shared" si="1"/>
        <v>10</v>
      </c>
      <c r="AR11" s="303">
        <f t="shared" si="1"/>
        <v>20</v>
      </c>
      <c r="AS11" s="329"/>
    </row>
    <row r="12" spans="1:54" ht="14.25" customHeight="1" x14ac:dyDescent="0.15">
      <c r="A12" s="142" t="str">
        <f t="shared" si="0"/>
        <v>19940,4319444444</v>
      </c>
      <c r="B12" s="538">
        <v>19940.431944444445</v>
      </c>
      <c r="C12" s="297">
        <f>F12+H12</f>
        <v>714</v>
      </c>
      <c r="D12" s="298">
        <f t="shared" ref="D12:D78" si="4">C12*(B12-B11)</f>
        <v>714</v>
      </c>
      <c r="E12" s="541">
        <f>IF((J12-K12)=0,"",C12/(J12-K12))</f>
        <v>5.4923076923076923</v>
      </c>
      <c r="F12" s="296">
        <f t="shared" si="2"/>
        <v>357</v>
      </c>
      <c r="G12" s="3">
        <v>30</v>
      </c>
      <c r="H12" s="296">
        <f t="shared" si="3"/>
        <v>357</v>
      </c>
      <c r="I12" s="3">
        <v>30</v>
      </c>
      <c r="J12" s="572">
        <v>150</v>
      </c>
      <c r="K12" s="572">
        <v>20</v>
      </c>
      <c r="L12" s="572">
        <v>23</v>
      </c>
      <c r="M12" s="81"/>
      <c r="N12" s="81"/>
      <c r="O12" s="81"/>
      <c r="P12" s="81"/>
      <c r="Q12" s="81"/>
      <c r="AI12" s="303">
        <f t="shared" ref="AI12:AI40" si="5">G12</f>
        <v>30</v>
      </c>
      <c r="AJ12" s="303">
        <f t="shared" ref="AJ12:AJ40" si="6">I12</f>
        <v>30</v>
      </c>
      <c r="AK12" s="303" t="e">
        <f>#REF!</f>
        <v>#REF!</v>
      </c>
      <c r="AL12" s="303" t="e">
        <f>#REF!</f>
        <v>#REF!</v>
      </c>
      <c r="AM12" s="303" t="e">
        <f>#REF!</f>
        <v>#REF!</v>
      </c>
      <c r="AN12" s="303">
        <f t="shared" ref="AN12:AN40" si="7">F12</f>
        <v>357</v>
      </c>
      <c r="AO12" s="303">
        <f t="shared" ref="AO12:AO40" si="8">H12</f>
        <v>357</v>
      </c>
      <c r="AP12" s="303">
        <f t="shared" ref="AP12:AP40" si="9">J12</f>
        <v>150</v>
      </c>
      <c r="AQ12" s="303">
        <f t="shared" ref="AQ12:AQ40" si="10">K12</f>
        <v>20</v>
      </c>
      <c r="AR12" s="303">
        <f t="shared" ref="AR12:AR40" si="11">L12</f>
        <v>23</v>
      </c>
      <c r="AS12" s="329"/>
    </row>
    <row r="13" spans="1:54" ht="14.25" customHeight="1" x14ac:dyDescent="0.15">
      <c r="A13" s="142" t="str">
        <f t="shared" si="0"/>
        <v>19942,4319444444</v>
      </c>
      <c r="B13" s="538">
        <v>19942.431944444445</v>
      </c>
      <c r="C13" s="297">
        <f>F13+H13</f>
        <v>476</v>
      </c>
      <c r="D13" s="298">
        <f t="shared" si="4"/>
        <v>952</v>
      </c>
      <c r="E13" s="541">
        <f>IF((J13-K13)=0,"",C13/(J13-K13))</f>
        <v>5.95</v>
      </c>
      <c r="F13" s="296">
        <f t="shared" si="2"/>
        <v>238</v>
      </c>
      <c r="G13" s="3">
        <v>20</v>
      </c>
      <c r="H13" s="296">
        <f t="shared" si="3"/>
        <v>238</v>
      </c>
      <c r="I13" s="3">
        <v>20</v>
      </c>
      <c r="J13" s="572">
        <v>90</v>
      </c>
      <c r="K13" s="572">
        <v>10</v>
      </c>
      <c r="L13" s="572">
        <v>20</v>
      </c>
      <c r="M13" s="81"/>
      <c r="N13" s="81"/>
      <c r="O13" s="81"/>
      <c r="P13" s="81"/>
      <c r="Q13" s="81"/>
      <c r="AI13" s="303">
        <f t="shared" si="5"/>
        <v>20</v>
      </c>
      <c r="AJ13" s="303">
        <f t="shared" si="6"/>
        <v>20</v>
      </c>
      <c r="AK13" s="303" t="e">
        <f>#REF!</f>
        <v>#REF!</v>
      </c>
      <c r="AL13" s="303" t="e">
        <f>#REF!</f>
        <v>#REF!</v>
      </c>
      <c r="AM13" s="303" t="e">
        <f>#REF!</f>
        <v>#REF!</v>
      </c>
      <c r="AN13" s="303">
        <f t="shared" si="7"/>
        <v>238</v>
      </c>
      <c r="AO13" s="303">
        <f t="shared" si="8"/>
        <v>238</v>
      </c>
      <c r="AP13" s="303">
        <f t="shared" si="9"/>
        <v>90</v>
      </c>
      <c r="AQ13" s="303">
        <f t="shared" si="10"/>
        <v>10</v>
      </c>
      <c r="AR13" s="303">
        <f t="shared" si="11"/>
        <v>20</v>
      </c>
      <c r="AS13" s="329"/>
    </row>
    <row r="14" spans="1:54" ht="14.25" customHeight="1" x14ac:dyDescent="0.15">
      <c r="A14" s="142" t="str">
        <f t="shared" si="0"/>
        <v/>
      </c>
      <c r="B14" s="538"/>
      <c r="C14" s="297">
        <f t="shared" ref="C14:C78" si="12">F14+H14</f>
        <v>0</v>
      </c>
      <c r="D14" s="298">
        <f t="shared" si="4"/>
        <v>0</v>
      </c>
      <c r="E14" s="541" t="str">
        <f>IF((J14-K14)=0,"",C14/(J14-K14))</f>
        <v/>
      </c>
      <c r="F14" s="296">
        <f t="shared" si="2"/>
        <v>0</v>
      </c>
      <c r="G14" s="3"/>
      <c r="H14" s="296">
        <f t="shared" si="3"/>
        <v>0</v>
      </c>
      <c r="I14" s="3"/>
      <c r="J14" s="572"/>
      <c r="K14" s="572"/>
      <c r="L14" s="572"/>
      <c r="M14" s="81"/>
      <c r="N14" s="81"/>
      <c r="O14" s="81"/>
      <c r="P14" s="81"/>
      <c r="Q14" s="81"/>
      <c r="AI14" s="303">
        <f t="shared" ref="AI14:AI28" si="13">G14</f>
        <v>0</v>
      </c>
      <c r="AJ14" s="303">
        <f t="shared" ref="AJ14:AJ28" si="14">I14</f>
        <v>0</v>
      </c>
      <c r="AK14" s="303" t="e">
        <f>#REF!</f>
        <v>#REF!</v>
      </c>
      <c r="AL14" s="303" t="e">
        <f>#REF!</f>
        <v>#REF!</v>
      </c>
      <c r="AM14" s="303" t="e">
        <f>#REF!</f>
        <v>#REF!</v>
      </c>
      <c r="AN14" s="303">
        <f t="shared" ref="AN14:AN28" si="15">F14</f>
        <v>0</v>
      </c>
      <c r="AO14" s="303">
        <f t="shared" ref="AO14:AO28" si="16">H14</f>
        <v>0</v>
      </c>
      <c r="AP14" s="303">
        <f t="shared" ref="AP14:AP28" si="17">J14</f>
        <v>0</v>
      </c>
      <c r="AQ14" s="303">
        <f t="shared" ref="AQ14:AQ28" si="18">K14</f>
        <v>0</v>
      </c>
      <c r="AR14" s="303">
        <f t="shared" ref="AR14:AR28" si="19">L14</f>
        <v>0</v>
      </c>
      <c r="AS14" s="329"/>
    </row>
    <row r="15" spans="1:54" ht="14.25" customHeight="1" x14ac:dyDescent="0.15">
      <c r="A15" s="142" t="str">
        <f t="shared" si="0"/>
        <v/>
      </c>
      <c r="B15" s="538"/>
      <c r="C15" s="297">
        <f t="shared" si="12"/>
        <v>0</v>
      </c>
      <c r="D15" s="298">
        <f t="shared" si="4"/>
        <v>0</v>
      </c>
      <c r="E15" s="541" t="str">
        <f t="shared" ref="E15:E78" si="20">IF((J15-K15)=0,"",C15/(J15-K15))</f>
        <v/>
      </c>
      <c r="F15" s="296">
        <f t="shared" si="2"/>
        <v>0</v>
      </c>
      <c r="G15" s="3"/>
      <c r="H15" s="296">
        <f t="shared" si="3"/>
        <v>0</v>
      </c>
      <c r="I15" s="3"/>
      <c r="J15" s="572"/>
      <c r="K15" s="572"/>
      <c r="L15" s="572"/>
      <c r="M15" s="81"/>
      <c r="N15" s="81"/>
      <c r="O15" s="81"/>
      <c r="P15" s="81"/>
      <c r="Q15" s="81"/>
      <c r="AI15" s="303">
        <f t="shared" si="13"/>
        <v>0</v>
      </c>
      <c r="AJ15" s="303">
        <f t="shared" si="14"/>
        <v>0</v>
      </c>
      <c r="AK15" s="303" t="e">
        <f>#REF!</f>
        <v>#REF!</v>
      </c>
      <c r="AL15" s="303" t="e">
        <f>#REF!</f>
        <v>#REF!</v>
      </c>
      <c r="AM15" s="303" t="e">
        <f>#REF!</f>
        <v>#REF!</v>
      </c>
      <c r="AN15" s="303">
        <f t="shared" si="15"/>
        <v>0</v>
      </c>
      <c r="AO15" s="303">
        <f t="shared" si="16"/>
        <v>0</v>
      </c>
      <c r="AP15" s="303">
        <f t="shared" si="17"/>
        <v>0</v>
      </c>
      <c r="AQ15" s="303">
        <f t="shared" si="18"/>
        <v>0</v>
      </c>
      <c r="AR15" s="303">
        <f t="shared" si="19"/>
        <v>0</v>
      </c>
      <c r="AS15" s="329"/>
    </row>
    <row r="16" spans="1:54" ht="14.25" customHeight="1" x14ac:dyDescent="0.15">
      <c r="A16" s="142" t="str">
        <f t="shared" si="0"/>
        <v/>
      </c>
      <c r="B16" s="538"/>
      <c r="C16" s="297">
        <f t="shared" si="12"/>
        <v>0</v>
      </c>
      <c r="D16" s="298">
        <f t="shared" si="4"/>
        <v>0</v>
      </c>
      <c r="E16" s="541" t="str">
        <f t="shared" si="20"/>
        <v/>
      </c>
      <c r="F16" s="296">
        <f t="shared" si="2"/>
        <v>0</v>
      </c>
      <c r="G16" s="3"/>
      <c r="H16" s="296">
        <f t="shared" si="3"/>
        <v>0</v>
      </c>
      <c r="I16" s="3"/>
      <c r="J16" s="572"/>
      <c r="K16" s="572"/>
      <c r="L16" s="572"/>
      <c r="M16" s="81"/>
      <c r="N16" s="81"/>
      <c r="O16" s="81"/>
      <c r="P16" s="81"/>
      <c r="Q16" s="81"/>
      <c r="AI16" s="303">
        <f t="shared" si="13"/>
        <v>0</v>
      </c>
      <c r="AJ16" s="303">
        <f t="shared" si="14"/>
        <v>0</v>
      </c>
      <c r="AK16" s="303" t="e">
        <f>#REF!</f>
        <v>#REF!</v>
      </c>
      <c r="AL16" s="303" t="e">
        <f>#REF!</f>
        <v>#REF!</v>
      </c>
      <c r="AM16" s="303" t="e">
        <f>#REF!</f>
        <v>#REF!</v>
      </c>
      <c r="AN16" s="303">
        <f t="shared" si="15"/>
        <v>0</v>
      </c>
      <c r="AO16" s="303">
        <f t="shared" si="16"/>
        <v>0</v>
      </c>
      <c r="AP16" s="303">
        <f t="shared" si="17"/>
        <v>0</v>
      </c>
      <c r="AQ16" s="303">
        <f t="shared" si="18"/>
        <v>0</v>
      </c>
      <c r="AR16" s="303">
        <f t="shared" si="19"/>
        <v>0</v>
      </c>
      <c r="AS16" s="329"/>
    </row>
    <row r="17" spans="1:45" ht="14.25" customHeight="1" x14ac:dyDescent="0.15">
      <c r="A17" s="142" t="str">
        <f t="shared" si="0"/>
        <v/>
      </c>
      <c r="B17" s="538"/>
      <c r="C17" s="297">
        <f t="shared" si="12"/>
        <v>0</v>
      </c>
      <c r="D17" s="298">
        <f t="shared" si="4"/>
        <v>0</v>
      </c>
      <c r="E17" s="541" t="str">
        <f t="shared" si="20"/>
        <v/>
      </c>
      <c r="F17" s="296">
        <f t="shared" si="2"/>
        <v>0</v>
      </c>
      <c r="G17" s="3"/>
      <c r="H17" s="296">
        <f t="shared" si="3"/>
        <v>0</v>
      </c>
      <c r="I17" s="3"/>
      <c r="J17" s="572"/>
      <c r="K17" s="572"/>
      <c r="L17" s="572"/>
      <c r="M17" s="81"/>
      <c r="N17" s="81"/>
      <c r="O17" s="81"/>
      <c r="P17" s="81"/>
      <c r="Q17" s="81"/>
      <c r="AI17" s="303">
        <f t="shared" si="13"/>
        <v>0</v>
      </c>
      <c r="AJ17" s="303">
        <f t="shared" si="14"/>
        <v>0</v>
      </c>
      <c r="AK17" s="303" t="e">
        <f>#REF!</f>
        <v>#REF!</v>
      </c>
      <c r="AL17" s="303" t="e">
        <f>#REF!</f>
        <v>#REF!</v>
      </c>
      <c r="AM17" s="303" t="e">
        <f>#REF!</f>
        <v>#REF!</v>
      </c>
      <c r="AN17" s="303">
        <f t="shared" si="15"/>
        <v>0</v>
      </c>
      <c r="AO17" s="303">
        <f t="shared" si="16"/>
        <v>0</v>
      </c>
      <c r="AP17" s="303">
        <f t="shared" si="17"/>
        <v>0</v>
      </c>
      <c r="AQ17" s="303">
        <f t="shared" si="18"/>
        <v>0</v>
      </c>
      <c r="AR17" s="303">
        <f t="shared" si="19"/>
        <v>0</v>
      </c>
      <c r="AS17" s="329"/>
    </row>
    <row r="18" spans="1:45" ht="14.25" customHeight="1" x14ac:dyDescent="0.15">
      <c r="A18" s="142" t="str">
        <f t="shared" si="0"/>
        <v/>
      </c>
      <c r="B18" s="538"/>
      <c r="C18" s="297">
        <f t="shared" si="12"/>
        <v>0</v>
      </c>
      <c r="D18" s="298">
        <f t="shared" si="4"/>
        <v>0</v>
      </c>
      <c r="E18" s="541" t="str">
        <f t="shared" si="20"/>
        <v/>
      </c>
      <c r="F18" s="296">
        <f t="shared" si="2"/>
        <v>0</v>
      </c>
      <c r="G18" s="3"/>
      <c r="H18" s="296">
        <f t="shared" si="3"/>
        <v>0</v>
      </c>
      <c r="I18" s="3"/>
      <c r="J18" s="572"/>
      <c r="K18" s="572"/>
      <c r="L18" s="572"/>
      <c r="M18" s="81"/>
      <c r="N18" s="81"/>
      <c r="O18" s="81"/>
      <c r="P18" s="81"/>
      <c r="Q18" s="81"/>
      <c r="AI18" s="303">
        <f t="shared" si="13"/>
        <v>0</v>
      </c>
      <c r="AJ18" s="303">
        <f t="shared" si="14"/>
        <v>0</v>
      </c>
      <c r="AK18" s="303" t="e">
        <f>#REF!</f>
        <v>#REF!</v>
      </c>
      <c r="AL18" s="303" t="e">
        <f>#REF!</f>
        <v>#REF!</v>
      </c>
      <c r="AM18" s="303" t="e">
        <f>#REF!</f>
        <v>#REF!</v>
      </c>
      <c r="AN18" s="303">
        <f t="shared" si="15"/>
        <v>0</v>
      </c>
      <c r="AO18" s="303">
        <f t="shared" si="16"/>
        <v>0</v>
      </c>
      <c r="AP18" s="303">
        <f t="shared" si="17"/>
        <v>0</v>
      </c>
      <c r="AQ18" s="303">
        <f t="shared" si="18"/>
        <v>0</v>
      </c>
      <c r="AR18" s="303">
        <f t="shared" si="19"/>
        <v>0</v>
      </c>
      <c r="AS18" s="329"/>
    </row>
    <row r="19" spans="1:45" ht="14.25" customHeight="1" x14ac:dyDescent="0.15">
      <c r="A19" s="142" t="str">
        <f t="shared" si="0"/>
        <v/>
      </c>
      <c r="B19" s="538"/>
      <c r="C19" s="297">
        <f t="shared" si="12"/>
        <v>0</v>
      </c>
      <c r="D19" s="298">
        <f t="shared" si="4"/>
        <v>0</v>
      </c>
      <c r="E19" s="541" t="str">
        <f t="shared" si="20"/>
        <v/>
      </c>
      <c r="F19" s="296">
        <f t="shared" si="2"/>
        <v>0</v>
      </c>
      <c r="G19" s="3"/>
      <c r="H19" s="296">
        <f t="shared" si="3"/>
        <v>0</v>
      </c>
      <c r="I19" s="3"/>
      <c r="J19" s="572"/>
      <c r="K19" s="572"/>
      <c r="L19" s="572"/>
      <c r="M19" s="81"/>
      <c r="N19" s="81"/>
      <c r="O19" s="81"/>
      <c r="P19" s="81"/>
      <c r="Q19" s="81"/>
      <c r="AI19" s="303">
        <f t="shared" si="13"/>
        <v>0</v>
      </c>
      <c r="AJ19" s="303">
        <f t="shared" si="14"/>
        <v>0</v>
      </c>
      <c r="AK19" s="303" t="e">
        <f>#REF!</f>
        <v>#REF!</v>
      </c>
      <c r="AL19" s="303" t="e">
        <f>#REF!</f>
        <v>#REF!</v>
      </c>
      <c r="AM19" s="303" t="e">
        <f>#REF!</f>
        <v>#REF!</v>
      </c>
      <c r="AN19" s="303">
        <f t="shared" si="15"/>
        <v>0</v>
      </c>
      <c r="AO19" s="303">
        <f t="shared" si="16"/>
        <v>0</v>
      </c>
      <c r="AP19" s="303">
        <f t="shared" si="17"/>
        <v>0</v>
      </c>
      <c r="AQ19" s="303">
        <f t="shared" si="18"/>
        <v>0</v>
      </c>
      <c r="AR19" s="303">
        <f t="shared" si="19"/>
        <v>0</v>
      </c>
      <c r="AS19" s="329"/>
    </row>
    <row r="20" spans="1:45" ht="14.25" customHeight="1" x14ac:dyDescent="0.15">
      <c r="A20" s="142" t="str">
        <f t="shared" si="0"/>
        <v/>
      </c>
      <c r="B20" s="538"/>
      <c r="C20" s="297">
        <f t="shared" si="12"/>
        <v>0</v>
      </c>
      <c r="D20" s="298">
        <f t="shared" si="4"/>
        <v>0</v>
      </c>
      <c r="E20" s="541" t="str">
        <f t="shared" si="20"/>
        <v/>
      </c>
      <c r="F20" s="296">
        <f t="shared" si="2"/>
        <v>0</v>
      </c>
      <c r="G20" s="3"/>
      <c r="H20" s="296">
        <f t="shared" si="3"/>
        <v>0</v>
      </c>
      <c r="I20" s="3"/>
      <c r="J20" s="572"/>
      <c r="K20" s="572"/>
      <c r="L20" s="572"/>
      <c r="M20" s="81"/>
      <c r="N20" s="81"/>
      <c r="O20" s="81"/>
      <c r="P20" s="81"/>
      <c r="Q20" s="81"/>
      <c r="AI20" s="303">
        <f t="shared" si="13"/>
        <v>0</v>
      </c>
      <c r="AJ20" s="303">
        <f t="shared" si="14"/>
        <v>0</v>
      </c>
      <c r="AK20" s="303" t="e">
        <f>#REF!</f>
        <v>#REF!</v>
      </c>
      <c r="AL20" s="303" t="e">
        <f>#REF!</f>
        <v>#REF!</v>
      </c>
      <c r="AM20" s="303" t="e">
        <f>#REF!</f>
        <v>#REF!</v>
      </c>
      <c r="AN20" s="303">
        <f t="shared" si="15"/>
        <v>0</v>
      </c>
      <c r="AO20" s="303">
        <f t="shared" si="16"/>
        <v>0</v>
      </c>
      <c r="AP20" s="303">
        <f t="shared" si="17"/>
        <v>0</v>
      </c>
      <c r="AQ20" s="303">
        <f t="shared" si="18"/>
        <v>0</v>
      </c>
      <c r="AR20" s="303">
        <f t="shared" si="19"/>
        <v>0</v>
      </c>
      <c r="AS20" s="329"/>
    </row>
    <row r="21" spans="1:45" ht="14.25" customHeight="1" x14ac:dyDescent="0.15">
      <c r="A21" s="142" t="str">
        <f t="shared" si="0"/>
        <v/>
      </c>
      <c r="B21" s="538"/>
      <c r="C21" s="297">
        <f t="shared" si="12"/>
        <v>0</v>
      </c>
      <c r="D21" s="298">
        <f t="shared" si="4"/>
        <v>0</v>
      </c>
      <c r="E21" s="541" t="str">
        <f t="shared" si="20"/>
        <v/>
      </c>
      <c r="F21" s="296">
        <f t="shared" si="2"/>
        <v>0</v>
      </c>
      <c r="G21" s="3"/>
      <c r="H21" s="296">
        <f t="shared" si="3"/>
        <v>0</v>
      </c>
      <c r="I21" s="3"/>
      <c r="J21" s="572"/>
      <c r="K21" s="572"/>
      <c r="L21" s="572"/>
      <c r="M21" s="81"/>
      <c r="N21" s="81"/>
      <c r="O21" s="81"/>
      <c r="P21" s="81"/>
      <c r="Q21" s="81"/>
      <c r="AI21" s="303">
        <f t="shared" si="13"/>
        <v>0</v>
      </c>
      <c r="AJ21" s="303">
        <f t="shared" si="14"/>
        <v>0</v>
      </c>
      <c r="AK21" s="303" t="e">
        <f>#REF!</f>
        <v>#REF!</v>
      </c>
      <c r="AL21" s="303" t="e">
        <f>#REF!</f>
        <v>#REF!</v>
      </c>
      <c r="AM21" s="303" t="e">
        <f>#REF!</f>
        <v>#REF!</v>
      </c>
      <c r="AN21" s="303">
        <f t="shared" si="15"/>
        <v>0</v>
      </c>
      <c r="AO21" s="303">
        <f t="shared" si="16"/>
        <v>0</v>
      </c>
      <c r="AP21" s="303">
        <f t="shared" si="17"/>
        <v>0</v>
      </c>
      <c r="AQ21" s="303">
        <f t="shared" si="18"/>
        <v>0</v>
      </c>
      <c r="AR21" s="303">
        <f t="shared" si="19"/>
        <v>0</v>
      </c>
      <c r="AS21" s="329"/>
    </row>
    <row r="22" spans="1:45" ht="14.25" customHeight="1" x14ac:dyDescent="0.15">
      <c r="A22" s="142" t="str">
        <f t="shared" si="0"/>
        <v/>
      </c>
      <c r="B22" s="538"/>
      <c r="C22" s="297">
        <f t="shared" si="12"/>
        <v>0</v>
      </c>
      <c r="D22" s="298">
        <f t="shared" si="4"/>
        <v>0</v>
      </c>
      <c r="E22" s="541" t="str">
        <f t="shared" si="20"/>
        <v/>
      </c>
      <c r="F22" s="296">
        <f t="shared" si="2"/>
        <v>0</v>
      </c>
      <c r="G22" s="3"/>
      <c r="H22" s="296">
        <f t="shared" si="3"/>
        <v>0</v>
      </c>
      <c r="I22" s="3"/>
      <c r="J22" s="572"/>
      <c r="K22" s="572"/>
      <c r="L22" s="572"/>
      <c r="M22" s="81"/>
      <c r="N22" s="81"/>
      <c r="O22" s="81"/>
      <c r="P22" s="81"/>
      <c r="Q22" s="81"/>
      <c r="AI22" s="303">
        <f t="shared" si="13"/>
        <v>0</v>
      </c>
      <c r="AJ22" s="303">
        <f t="shared" si="14"/>
        <v>0</v>
      </c>
      <c r="AK22" s="303" t="e">
        <f>#REF!</f>
        <v>#REF!</v>
      </c>
      <c r="AL22" s="303" t="e">
        <f>#REF!</f>
        <v>#REF!</v>
      </c>
      <c r="AM22" s="303" t="e">
        <f>#REF!</f>
        <v>#REF!</v>
      </c>
      <c r="AN22" s="303">
        <f t="shared" si="15"/>
        <v>0</v>
      </c>
      <c r="AO22" s="303">
        <f t="shared" si="16"/>
        <v>0</v>
      </c>
      <c r="AP22" s="303">
        <f t="shared" si="17"/>
        <v>0</v>
      </c>
      <c r="AQ22" s="303">
        <f t="shared" si="18"/>
        <v>0</v>
      </c>
      <c r="AR22" s="303">
        <f t="shared" si="19"/>
        <v>0</v>
      </c>
      <c r="AS22" s="329"/>
    </row>
    <row r="23" spans="1:45" ht="14.25" customHeight="1" x14ac:dyDescent="0.15">
      <c r="A23" s="142" t="str">
        <f t="shared" si="0"/>
        <v/>
      </c>
      <c r="B23" s="538"/>
      <c r="C23" s="297">
        <f t="shared" si="12"/>
        <v>0</v>
      </c>
      <c r="D23" s="298">
        <f t="shared" si="4"/>
        <v>0</v>
      </c>
      <c r="E23" s="541" t="str">
        <f t="shared" si="20"/>
        <v/>
      </c>
      <c r="F23" s="296">
        <f t="shared" si="2"/>
        <v>0</v>
      </c>
      <c r="G23" s="3"/>
      <c r="H23" s="296">
        <f t="shared" si="3"/>
        <v>0</v>
      </c>
      <c r="I23" s="3"/>
      <c r="J23" s="572"/>
      <c r="K23" s="572"/>
      <c r="L23" s="572"/>
      <c r="M23" s="81"/>
      <c r="N23" s="81"/>
      <c r="O23" s="81"/>
      <c r="P23" s="81"/>
      <c r="Q23" s="81"/>
      <c r="AI23" s="303">
        <f t="shared" si="13"/>
        <v>0</v>
      </c>
      <c r="AJ23" s="303">
        <f t="shared" si="14"/>
        <v>0</v>
      </c>
      <c r="AK23" s="303" t="e">
        <f>#REF!</f>
        <v>#REF!</v>
      </c>
      <c r="AL23" s="303" t="e">
        <f>#REF!</f>
        <v>#REF!</v>
      </c>
      <c r="AM23" s="303" t="e">
        <f>#REF!</f>
        <v>#REF!</v>
      </c>
      <c r="AN23" s="303">
        <f t="shared" si="15"/>
        <v>0</v>
      </c>
      <c r="AO23" s="303">
        <f t="shared" si="16"/>
        <v>0</v>
      </c>
      <c r="AP23" s="303">
        <f t="shared" si="17"/>
        <v>0</v>
      </c>
      <c r="AQ23" s="303">
        <f t="shared" si="18"/>
        <v>0</v>
      </c>
      <c r="AR23" s="303">
        <f t="shared" si="19"/>
        <v>0</v>
      </c>
      <c r="AS23" s="329"/>
    </row>
    <row r="24" spans="1:45" ht="14.25" customHeight="1" x14ac:dyDescent="0.15">
      <c r="A24" s="142" t="str">
        <f t="shared" si="0"/>
        <v/>
      </c>
      <c r="B24" s="538"/>
      <c r="C24" s="297">
        <f t="shared" si="12"/>
        <v>0</v>
      </c>
      <c r="D24" s="298">
        <f t="shared" si="4"/>
        <v>0</v>
      </c>
      <c r="E24" s="541" t="str">
        <f t="shared" si="20"/>
        <v/>
      </c>
      <c r="F24" s="296">
        <f t="shared" si="2"/>
        <v>0</v>
      </c>
      <c r="G24" s="3"/>
      <c r="H24" s="296">
        <f t="shared" si="3"/>
        <v>0</v>
      </c>
      <c r="I24" s="3"/>
      <c r="J24" s="572"/>
      <c r="K24" s="572"/>
      <c r="L24" s="572"/>
      <c r="M24" s="81"/>
      <c r="N24" s="81"/>
      <c r="O24" s="81"/>
      <c r="P24" s="81"/>
      <c r="Q24" s="81"/>
      <c r="AI24" s="303">
        <f t="shared" si="13"/>
        <v>0</v>
      </c>
      <c r="AJ24" s="303">
        <f t="shared" si="14"/>
        <v>0</v>
      </c>
      <c r="AK24" s="303" t="e">
        <f>#REF!</f>
        <v>#REF!</v>
      </c>
      <c r="AL24" s="303" t="e">
        <f>#REF!</f>
        <v>#REF!</v>
      </c>
      <c r="AM24" s="303" t="e">
        <f>#REF!</f>
        <v>#REF!</v>
      </c>
      <c r="AN24" s="303">
        <f t="shared" si="15"/>
        <v>0</v>
      </c>
      <c r="AO24" s="303">
        <f t="shared" si="16"/>
        <v>0</v>
      </c>
      <c r="AP24" s="303">
        <f t="shared" si="17"/>
        <v>0</v>
      </c>
      <c r="AQ24" s="303">
        <f t="shared" si="18"/>
        <v>0</v>
      </c>
      <c r="AR24" s="303">
        <f t="shared" si="19"/>
        <v>0</v>
      </c>
      <c r="AS24" s="329"/>
    </row>
    <row r="25" spans="1:45" ht="14.25" customHeight="1" x14ac:dyDescent="0.15">
      <c r="A25" s="142" t="str">
        <f t="shared" si="0"/>
        <v/>
      </c>
      <c r="B25" s="538"/>
      <c r="C25" s="297">
        <f t="shared" si="12"/>
        <v>0</v>
      </c>
      <c r="D25" s="298">
        <f t="shared" si="4"/>
        <v>0</v>
      </c>
      <c r="E25" s="541" t="str">
        <f t="shared" si="20"/>
        <v/>
      </c>
      <c r="F25" s="296">
        <f t="shared" si="2"/>
        <v>0</v>
      </c>
      <c r="G25" s="3"/>
      <c r="H25" s="296">
        <f t="shared" si="3"/>
        <v>0</v>
      </c>
      <c r="I25" s="3"/>
      <c r="J25" s="572"/>
      <c r="K25" s="572"/>
      <c r="L25" s="572"/>
      <c r="M25" s="81"/>
      <c r="N25" s="81"/>
      <c r="O25" s="81"/>
      <c r="P25" s="81"/>
      <c r="Q25" s="81"/>
      <c r="AI25" s="303">
        <f t="shared" si="13"/>
        <v>0</v>
      </c>
      <c r="AJ25" s="303">
        <f t="shared" si="14"/>
        <v>0</v>
      </c>
      <c r="AK25" s="303" t="e">
        <f>#REF!</f>
        <v>#REF!</v>
      </c>
      <c r="AL25" s="303" t="e">
        <f>#REF!</f>
        <v>#REF!</v>
      </c>
      <c r="AM25" s="303" t="e">
        <f>#REF!</f>
        <v>#REF!</v>
      </c>
      <c r="AN25" s="303">
        <f t="shared" si="15"/>
        <v>0</v>
      </c>
      <c r="AO25" s="303">
        <f t="shared" si="16"/>
        <v>0</v>
      </c>
      <c r="AP25" s="303">
        <f t="shared" si="17"/>
        <v>0</v>
      </c>
      <c r="AQ25" s="303">
        <f t="shared" si="18"/>
        <v>0</v>
      </c>
      <c r="AR25" s="303">
        <f t="shared" si="19"/>
        <v>0</v>
      </c>
      <c r="AS25" s="329"/>
    </row>
    <row r="26" spans="1:45" ht="14.25" customHeight="1" x14ac:dyDescent="0.15">
      <c r="A26" s="142" t="str">
        <f t="shared" si="0"/>
        <v/>
      </c>
      <c r="B26" s="538"/>
      <c r="C26" s="297">
        <f t="shared" si="12"/>
        <v>0</v>
      </c>
      <c r="D26" s="298">
        <f t="shared" si="4"/>
        <v>0</v>
      </c>
      <c r="E26" s="541" t="str">
        <f t="shared" si="20"/>
        <v/>
      </c>
      <c r="F26" s="296">
        <f t="shared" si="2"/>
        <v>0</v>
      </c>
      <c r="G26" s="3"/>
      <c r="H26" s="296">
        <f t="shared" si="3"/>
        <v>0</v>
      </c>
      <c r="I26" s="3"/>
      <c r="J26" s="572"/>
      <c r="K26" s="572"/>
      <c r="L26" s="572"/>
      <c r="M26" s="81"/>
      <c r="N26" s="81"/>
      <c r="O26" s="81"/>
      <c r="P26" s="81"/>
      <c r="Q26" s="81"/>
      <c r="AI26" s="303">
        <f t="shared" si="13"/>
        <v>0</v>
      </c>
      <c r="AJ26" s="303">
        <f t="shared" si="14"/>
        <v>0</v>
      </c>
      <c r="AK26" s="303" t="e">
        <f>#REF!</f>
        <v>#REF!</v>
      </c>
      <c r="AL26" s="303" t="e">
        <f>#REF!</f>
        <v>#REF!</v>
      </c>
      <c r="AM26" s="303" t="e">
        <f>#REF!</f>
        <v>#REF!</v>
      </c>
      <c r="AN26" s="303">
        <f t="shared" si="15"/>
        <v>0</v>
      </c>
      <c r="AO26" s="303">
        <f t="shared" si="16"/>
        <v>0</v>
      </c>
      <c r="AP26" s="303">
        <f t="shared" si="17"/>
        <v>0</v>
      </c>
      <c r="AQ26" s="303">
        <f t="shared" si="18"/>
        <v>0</v>
      </c>
      <c r="AR26" s="303">
        <f t="shared" si="19"/>
        <v>0</v>
      </c>
      <c r="AS26" s="329"/>
    </row>
    <row r="27" spans="1:45" ht="14.25" customHeight="1" x14ac:dyDescent="0.15">
      <c r="A27" s="142" t="str">
        <f t="shared" si="0"/>
        <v/>
      </c>
      <c r="B27" s="538"/>
      <c r="C27" s="297">
        <f t="shared" si="12"/>
        <v>0</v>
      </c>
      <c r="D27" s="298">
        <f t="shared" si="4"/>
        <v>0</v>
      </c>
      <c r="E27" s="541" t="str">
        <f t="shared" si="20"/>
        <v/>
      </c>
      <c r="F27" s="296">
        <f t="shared" si="2"/>
        <v>0</v>
      </c>
      <c r="G27" s="3"/>
      <c r="H27" s="296">
        <f t="shared" si="3"/>
        <v>0</v>
      </c>
      <c r="I27" s="3"/>
      <c r="J27" s="572"/>
      <c r="K27" s="572"/>
      <c r="L27" s="572"/>
      <c r="M27" s="81"/>
      <c r="N27" s="81"/>
      <c r="O27" s="81"/>
      <c r="P27" s="81"/>
      <c r="Q27" s="81"/>
      <c r="AI27" s="303">
        <f t="shared" si="13"/>
        <v>0</v>
      </c>
      <c r="AJ27" s="303">
        <f t="shared" si="14"/>
        <v>0</v>
      </c>
      <c r="AK27" s="303" t="e">
        <f>#REF!</f>
        <v>#REF!</v>
      </c>
      <c r="AL27" s="303" t="e">
        <f>#REF!</f>
        <v>#REF!</v>
      </c>
      <c r="AM27" s="303" t="e">
        <f>#REF!</f>
        <v>#REF!</v>
      </c>
      <c r="AN27" s="303">
        <f t="shared" si="15"/>
        <v>0</v>
      </c>
      <c r="AO27" s="303">
        <f t="shared" si="16"/>
        <v>0</v>
      </c>
      <c r="AP27" s="303">
        <f t="shared" si="17"/>
        <v>0</v>
      </c>
      <c r="AQ27" s="303">
        <f t="shared" si="18"/>
        <v>0</v>
      </c>
      <c r="AR27" s="303">
        <f t="shared" si="19"/>
        <v>0</v>
      </c>
      <c r="AS27" s="329"/>
    </row>
    <row r="28" spans="1:45" ht="14.25" customHeight="1" x14ac:dyDescent="0.15">
      <c r="A28" s="142" t="str">
        <f t="shared" si="0"/>
        <v/>
      </c>
      <c r="B28" s="538"/>
      <c r="C28" s="297">
        <f t="shared" si="12"/>
        <v>0</v>
      </c>
      <c r="D28" s="298">
        <f t="shared" si="4"/>
        <v>0</v>
      </c>
      <c r="E28" s="541" t="str">
        <f t="shared" si="20"/>
        <v/>
      </c>
      <c r="F28" s="296">
        <f t="shared" si="2"/>
        <v>0</v>
      </c>
      <c r="G28" s="3"/>
      <c r="H28" s="296">
        <f t="shared" si="3"/>
        <v>0</v>
      </c>
      <c r="I28" s="3"/>
      <c r="J28" s="572"/>
      <c r="K28" s="572"/>
      <c r="L28" s="572"/>
      <c r="M28" s="81"/>
      <c r="N28" s="81"/>
      <c r="O28" s="81"/>
      <c r="P28" s="81"/>
      <c r="Q28" s="81"/>
      <c r="AI28" s="303">
        <f t="shared" si="13"/>
        <v>0</v>
      </c>
      <c r="AJ28" s="303">
        <f t="shared" si="14"/>
        <v>0</v>
      </c>
      <c r="AK28" s="303" t="e">
        <f>#REF!</f>
        <v>#REF!</v>
      </c>
      <c r="AL28" s="303" t="e">
        <f>#REF!</f>
        <v>#REF!</v>
      </c>
      <c r="AM28" s="303" t="e">
        <f>#REF!</f>
        <v>#REF!</v>
      </c>
      <c r="AN28" s="303">
        <f t="shared" si="15"/>
        <v>0</v>
      </c>
      <c r="AO28" s="303">
        <f t="shared" si="16"/>
        <v>0</v>
      </c>
      <c r="AP28" s="303">
        <f t="shared" si="17"/>
        <v>0</v>
      </c>
      <c r="AQ28" s="303">
        <f t="shared" si="18"/>
        <v>0</v>
      </c>
      <c r="AR28" s="303">
        <f t="shared" si="19"/>
        <v>0</v>
      </c>
      <c r="AS28" s="329"/>
    </row>
    <row r="29" spans="1:45" ht="14.25" customHeight="1" x14ac:dyDescent="0.15">
      <c r="A29" s="142" t="str">
        <f t="shared" si="0"/>
        <v/>
      </c>
      <c r="B29" s="538"/>
      <c r="C29" s="297">
        <f t="shared" si="12"/>
        <v>0</v>
      </c>
      <c r="D29" s="298">
        <f t="shared" si="4"/>
        <v>0</v>
      </c>
      <c r="E29" s="541" t="str">
        <f t="shared" si="20"/>
        <v/>
      </c>
      <c r="F29" s="296">
        <f t="shared" si="2"/>
        <v>0</v>
      </c>
      <c r="G29" s="3"/>
      <c r="H29" s="296">
        <f t="shared" si="3"/>
        <v>0</v>
      </c>
      <c r="I29" s="3"/>
      <c r="J29" s="572"/>
      <c r="K29" s="572"/>
      <c r="L29" s="572"/>
      <c r="M29" s="81"/>
      <c r="N29" s="81"/>
      <c r="O29" s="81"/>
      <c r="P29" s="81"/>
      <c r="Q29" s="81"/>
      <c r="AI29" s="303">
        <f t="shared" si="5"/>
        <v>0</v>
      </c>
      <c r="AJ29" s="303">
        <f t="shared" si="6"/>
        <v>0</v>
      </c>
      <c r="AK29" s="303" t="e">
        <f>#REF!</f>
        <v>#REF!</v>
      </c>
      <c r="AL29" s="303" t="e">
        <f>#REF!</f>
        <v>#REF!</v>
      </c>
      <c r="AM29" s="303" t="e">
        <f>#REF!</f>
        <v>#REF!</v>
      </c>
      <c r="AN29" s="303">
        <f t="shared" si="7"/>
        <v>0</v>
      </c>
      <c r="AO29" s="303">
        <f t="shared" si="8"/>
        <v>0</v>
      </c>
      <c r="AP29" s="303">
        <f t="shared" si="9"/>
        <v>0</v>
      </c>
      <c r="AQ29" s="303">
        <f t="shared" si="10"/>
        <v>0</v>
      </c>
      <c r="AR29" s="303">
        <f t="shared" si="11"/>
        <v>0</v>
      </c>
      <c r="AS29" s="329"/>
    </row>
    <row r="30" spans="1:45" ht="14.25" customHeight="1" x14ac:dyDescent="0.15">
      <c r="A30" s="142" t="str">
        <f t="shared" si="0"/>
        <v/>
      </c>
      <c r="B30" s="538"/>
      <c r="C30" s="297">
        <f t="shared" si="12"/>
        <v>0</v>
      </c>
      <c r="D30" s="298">
        <f t="shared" si="4"/>
        <v>0</v>
      </c>
      <c r="E30" s="541" t="str">
        <f t="shared" si="20"/>
        <v/>
      </c>
      <c r="F30" s="296">
        <f t="shared" si="2"/>
        <v>0</v>
      </c>
      <c r="G30" s="3"/>
      <c r="H30" s="296">
        <f t="shared" si="3"/>
        <v>0</v>
      </c>
      <c r="I30" s="3"/>
      <c r="J30" s="572"/>
      <c r="K30" s="572"/>
      <c r="L30" s="572"/>
      <c r="M30" s="81"/>
      <c r="N30" s="81"/>
      <c r="O30" s="81"/>
      <c r="P30" s="81"/>
      <c r="Q30" s="81"/>
      <c r="AI30" s="303">
        <f t="shared" si="5"/>
        <v>0</v>
      </c>
      <c r="AJ30" s="303">
        <f t="shared" si="6"/>
        <v>0</v>
      </c>
      <c r="AK30" s="303" t="e">
        <f>#REF!</f>
        <v>#REF!</v>
      </c>
      <c r="AL30" s="303" t="e">
        <f>#REF!</f>
        <v>#REF!</v>
      </c>
      <c r="AM30" s="303" t="e">
        <f>#REF!</f>
        <v>#REF!</v>
      </c>
      <c r="AN30" s="303">
        <f t="shared" si="7"/>
        <v>0</v>
      </c>
      <c r="AO30" s="303">
        <f t="shared" si="8"/>
        <v>0</v>
      </c>
      <c r="AP30" s="303">
        <f t="shared" si="9"/>
        <v>0</v>
      </c>
      <c r="AQ30" s="303">
        <f t="shared" si="10"/>
        <v>0</v>
      </c>
      <c r="AR30" s="303">
        <f t="shared" si="11"/>
        <v>0</v>
      </c>
      <c r="AS30" s="329"/>
    </row>
    <row r="31" spans="1:45" ht="14.25" customHeight="1" x14ac:dyDescent="0.15">
      <c r="A31" s="142" t="str">
        <f t="shared" si="0"/>
        <v/>
      </c>
      <c r="B31" s="538"/>
      <c r="C31" s="297">
        <f t="shared" si="12"/>
        <v>0</v>
      </c>
      <c r="D31" s="298">
        <f t="shared" si="4"/>
        <v>0</v>
      </c>
      <c r="E31" s="541" t="str">
        <f t="shared" si="20"/>
        <v/>
      </c>
      <c r="F31" s="296">
        <f t="shared" si="2"/>
        <v>0</v>
      </c>
      <c r="G31" s="3"/>
      <c r="H31" s="296">
        <f t="shared" si="3"/>
        <v>0</v>
      </c>
      <c r="I31" s="3"/>
      <c r="J31" s="572"/>
      <c r="K31" s="572"/>
      <c r="L31" s="572"/>
      <c r="M31" s="81"/>
      <c r="N31" s="81"/>
      <c r="O31" s="81"/>
      <c r="P31" s="81"/>
      <c r="Q31" s="81"/>
      <c r="AI31" s="303">
        <f t="shared" si="5"/>
        <v>0</v>
      </c>
      <c r="AJ31" s="303">
        <f t="shared" si="6"/>
        <v>0</v>
      </c>
      <c r="AK31" s="303" t="e">
        <f>#REF!</f>
        <v>#REF!</v>
      </c>
      <c r="AL31" s="303" t="e">
        <f>#REF!</f>
        <v>#REF!</v>
      </c>
      <c r="AM31" s="303" t="e">
        <f>#REF!</f>
        <v>#REF!</v>
      </c>
      <c r="AN31" s="303">
        <f t="shared" si="7"/>
        <v>0</v>
      </c>
      <c r="AO31" s="303">
        <f t="shared" si="8"/>
        <v>0</v>
      </c>
      <c r="AP31" s="303">
        <f t="shared" si="9"/>
        <v>0</v>
      </c>
      <c r="AQ31" s="303">
        <f t="shared" si="10"/>
        <v>0</v>
      </c>
      <c r="AR31" s="303">
        <f t="shared" si="11"/>
        <v>0</v>
      </c>
      <c r="AS31" s="329"/>
    </row>
    <row r="32" spans="1:45" ht="14.25" customHeight="1" x14ac:dyDescent="0.15">
      <c r="A32" s="142" t="str">
        <f t="shared" si="0"/>
        <v/>
      </c>
      <c r="B32" s="538"/>
      <c r="C32" s="297">
        <f t="shared" si="12"/>
        <v>0</v>
      </c>
      <c r="D32" s="298">
        <f t="shared" si="4"/>
        <v>0</v>
      </c>
      <c r="E32" s="541" t="str">
        <f t="shared" si="20"/>
        <v/>
      </c>
      <c r="F32" s="296">
        <f t="shared" si="2"/>
        <v>0</v>
      </c>
      <c r="G32" s="3"/>
      <c r="H32" s="296">
        <f t="shared" si="3"/>
        <v>0</v>
      </c>
      <c r="I32" s="3"/>
      <c r="J32" s="572"/>
      <c r="K32" s="572"/>
      <c r="L32" s="572"/>
      <c r="M32" s="81"/>
      <c r="N32" s="81"/>
      <c r="O32" s="81"/>
      <c r="P32" s="81"/>
      <c r="Q32" s="81"/>
      <c r="AI32" s="303">
        <f t="shared" si="5"/>
        <v>0</v>
      </c>
      <c r="AJ32" s="303">
        <f t="shared" si="6"/>
        <v>0</v>
      </c>
      <c r="AK32" s="303" t="e">
        <f>#REF!</f>
        <v>#REF!</v>
      </c>
      <c r="AL32" s="303" t="e">
        <f>#REF!</f>
        <v>#REF!</v>
      </c>
      <c r="AM32" s="303" t="e">
        <f>#REF!</f>
        <v>#REF!</v>
      </c>
      <c r="AN32" s="303">
        <f t="shared" si="7"/>
        <v>0</v>
      </c>
      <c r="AO32" s="303">
        <f t="shared" si="8"/>
        <v>0</v>
      </c>
      <c r="AP32" s="303">
        <f t="shared" si="9"/>
        <v>0</v>
      </c>
      <c r="AQ32" s="303">
        <f t="shared" si="10"/>
        <v>0</v>
      </c>
      <c r="AR32" s="303">
        <f t="shared" si="11"/>
        <v>0</v>
      </c>
      <c r="AS32" s="329"/>
    </row>
    <row r="33" spans="1:45" ht="14.25" customHeight="1" x14ac:dyDescent="0.15">
      <c r="A33" s="142" t="str">
        <f t="shared" si="0"/>
        <v/>
      </c>
      <c r="B33" s="538"/>
      <c r="C33" s="297">
        <f t="shared" si="12"/>
        <v>0</v>
      </c>
      <c r="D33" s="298">
        <f t="shared" si="4"/>
        <v>0</v>
      </c>
      <c r="E33" s="541" t="str">
        <f t="shared" si="20"/>
        <v/>
      </c>
      <c r="F33" s="296">
        <f t="shared" si="2"/>
        <v>0</v>
      </c>
      <c r="G33" s="3"/>
      <c r="H33" s="296">
        <f t="shared" si="3"/>
        <v>0</v>
      </c>
      <c r="I33" s="3"/>
      <c r="J33" s="572"/>
      <c r="K33" s="572"/>
      <c r="L33" s="572"/>
      <c r="M33" s="81"/>
      <c r="N33" s="81"/>
      <c r="O33" s="81"/>
      <c r="P33" s="81"/>
      <c r="Q33" s="81"/>
      <c r="AI33" s="303">
        <f t="shared" si="5"/>
        <v>0</v>
      </c>
      <c r="AJ33" s="303">
        <f t="shared" si="6"/>
        <v>0</v>
      </c>
      <c r="AK33" s="303" t="e">
        <f>#REF!</f>
        <v>#REF!</v>
      </c>
      <c r="AL33" s="303" t="e">
        <f>#REF!</f>
        <v>#REF!</v>
      </c>
      <c r="AM33" s="303" t="e">
        <f>#REF!</f>
        <v>#REF!</v>
      </c>
      <c r="AN33" s="303">
        <f t="shared" si="7"/>
        <v>0</v>
      </c>
      <c r="AO33" s="303">
        <f t="shared" si="8"/>
        <v>0</v>
      </c>
      <c r="AP33" s="303">
        <f t="shared" si="9"/>
        <v>0</v>
      </c>
      <c r="AQ33" s="303">
        <f t="shared" si="10"/>
        <v>0</v>
      </c>
      <c r="AR33" s="303">
        <f t="shared" si="11"/>
        <v>0</v>
      </c>
      <c r="AS33" s="329"/>
    </row>
    <row r="34" spans="1:45" ht="14.25" customHeight="1" x14ac:dyDescent="0.15">
      <c r="A34" s="142" t="str">
        <f t="shared" si="0"/>
        <v/>
      </c>
      <c r="B34" s="538"/>
      <c r="C34" s="297">
        <f t="shared" si="12"/>
        <v>0</v>
      </c>
      <c r="D34" s="298">
        <f t="shared" si="4"/>
        <v>0</v>
      </c>
      <c r="E34" s="541" t="str">
        <f t="shared" si="20"/>
        <v/>
      </c>
      <c r="F34" s="296">
        <f t="shared" si="2"/>
        <v>0</v>
      </c>
      <c r="G34" s="3"/>
      <c r="H34" s="296">
        <f t="shared" si="3"/>
        <v>0</v>
      </c>
      <c r="I34" s="3"/>
      <c r="J34" s="572"/>
      <c r="K34" s="572"/>
      <c r="L34" s="572"/>
      <c r="M34" s="81"/>
      <c r="N34" s="81"/>
      <c r="O34" s="81"/>
      <c r="P34" s="81"/>
      <c r="Q34" s="81"/>
      <c r="AI34" s="303">
        <f t="shared" si="5"/>
        <v>0</v>
      </c>
      <c r="AJ34" s="303">
        <f t="shared" si="6"/>
        <v>0</v>
      </c>
      <c r="AK34" s="303" t="e">
        <f>#REF!</f>
        <v>#REF!</v>
      </c>
      <c r="AL34" s="303" t="e">
        <f>#REF!</f>
        <v>#REF!</v>
      </c>
      <c r="AM34" s="303" t="e">
        <f>#REF!</f>
        <v>#REF!</v>
      </c>
      <c r="AN34" s="303">
        <f t="shared" si="7"/>
        <v>0</v>
      </c>
      <c r="AO34" s="303">
        <f t="shared" si="8"/>
        <v>0</v>
      </c>
      <c r="AP34" s="303">
        <f t="shared" si="9"/>
        <v>0</v>
      </c>
      <c r="AQ34" s="303">
        <f t="shared" si="10"/>
        <v>0</v>
      </c>
      <c r="AR34" s="303">
        <f t="shared" si="11"/>
        <v>0</v>
      </c>
      <c r="AS34" s="329"/>
    </row>
    <row r="35" spans="1:45" ht="14.25" customHeight="1" x14ac:dyDescent="0.15">
      <c r="A35" s="142" t="str">
        <f t="shared" si="0"/>
        <v/>
      </c>
      <c r="B35" s="538"/>
      <c r="C35" s="297">
        <f t="shared" si="12"/>
        <v>0</v>
      </c>
      <c r="D35" s="298">
        <f t="shared" si="4"/>
        <v>0</v>
      </c>
      <c r="E35" s="541" t="str">
        <f t="shared" si="20"/>
        <v/>
      </c>
      <c r="F35" s="296">
        <f t="shared" si="2"/>
        <v>0</v>
      </c>
      <c r="G35" s="3"/>
      <c r="H35" s="296">
        <f t="shared" si="3"/>
        <v>0</v>
      </c>
      <c r="I35" s="3"/>
      <c r="J35" s="572"/>
      <c r="K35" s="572"/>
      <c r="L35" s="572"/>
      <c r="M35" s="81"/>
      <c r="N35" s="81"/>
      <c r="O35" s="81"/>
      <c r="P35" s="81"/>
      <c r="Q35" s="81"/>
      <c r="AI35" s="303">
        <f t="shared" si="5"/>
        <v>0</v>
      </c>
      <c r="AJ35" s="303">
        <f t="shared" si="6"/>
        <v>0</v>
      </c>
      <c r="AK35" s="303" t="e">
        <f>#REF!</f>
        <v>#REF!</v>
      </c>
      <c r="AL35" s="303" t="e">
        <f>#REF!</f>
        <v>#REF!</v>
      </c>
      <c r="AM35" s="303" t="e">
        <f>#REF!</f>
        <v>#REF!</v>
      </c>
      <c r="AN35" s="303">
        <f t="shared" si="7"/>
        <v>0</v>
      </c>
      <c r="AO35" s="303">
        <f t="shared" si="8"/>
        <v>0</v>
      </c>
      <c r="AP35" s="303">
        <f t="shared" si="9"/>
        <v>0</v>
      </c>
      <c r="AQ35" s="303">
        <f t="shared" si="10"/>
        <v>0</v>
      </c>
      <c r="AR35" s="303">
        <f t="shared" si="11"/>
        <v>0</v>
      </c>
      <c r="AS35" s="329"/>
    </row>
    <row r="36" spans="1:45" ht="14.25" customHeight="1" x14ac:dyDescent="0.15">
      <c r="A36" s="142" t="str">
        <f t="shared" si="0"/>
        <v/>
      </c>
      <c r="B36" s="538"/>
      <c r="C36" s="297">
        <f t="shared" si="12"/>
        <v>0</v>
      </c>
      <c r="D36" s="298">
        <f t="shared" si="4"/>
        <v>0</v>
      </c>
      <c r="E36" s="541" t="str">
        <f t="shared" si="20"/>
        <v/>
      </c>
      <c r="F36" s="296">
        <f t="shared" si="2"/>
        <v>0</v>
      </c>
      <c r="G36" s="3"/>
      <c r="H36" s="296">
        <f t="shared" si="3"/>
        <v>0</v>
      </c>
      <c r="I36" s="3"/>
      <c r="J36" s="572"/>
      <c r="K36" s="572"/>
      <c r="L36" s="572"/>
      <c r="M36" s="81"/>
      <c r="N36" s="81"/>
      <c r="O36" s="81"/>
      <c r="P36" s="81"/>
      <c r="Q36" s="81"/>
      <c r="AI36" s="303">
        <f t="shared" si="5"/>
        <v>0</v>
      </c>
      <c r="AJ36" s="303">
        <f t="shared" si="6"/>
        <v>0</v>
      </c>
      <c r="AK36" s="303" t="e">
        <f>#REF!</f>
        <v>#REF!</v>
      </c>
      <c r="AL36" s="303" t="e">
        <f>#REF!</f>
        <v>#REF!</v>
      </c>
      <c r="AM36" s="303" t="e">
        <f>#REF!</f>
        <v>#REF!</v>
      </c>
      <c r="AN36" s="303">
        <f t="shared" si="7"/>
        <v>0</v>
      </c>
      <c r="AO36" s="303">
        <f t="shared" si="8"/>
        <v>0</v>
      </c>
      <c r="AP36" s="303">
        <f t="shared" si="9"/>
        <v>0</v>
      </c>
      <c r="AQ36" s="303">
        <f t="shared" si="10"/>
        <v>0</v>
      </c>
      <c r="AR36" s="303">
        <f t="shared" si="11"/>
        <v>0</v>
      </c>
      <c r="AS36" s="329"/>
    </row>
    <row r="37" spans="1:45" ht="14.25" customHeight="1" x14ac:dyDescent="0.15">
      <c r="A37" s="142" t="str">
        <f t="shared" si="0"/>
        <v/>
      </c>
      <c r="B37" s="538"/>
      <c r="C37" s="297">
        <f t="shared" si="12"/>
        <v>0</v>
      </c>
      <c r="D37" s="298">
        <f t="shared" si="4"/>
        <v>0</v>
      </c>
      <c r="E37" s="541" t="str">
        <f t="shared" si="20"/>
        <v/>
      </c>
      <c r="F37" s="296">
        <f t="shared" si="2"/>
        <v>0</v>
      </c>
      <c r="G37" s="3"/>
      <c r="H37" s="296">
        <f t="shared" si="3"/>
        <v>0</v>
      </c>
      <c r="I37" s="3"/>
      <c r="J37" s="572"/>
      <c r="K37" s="572"/>
      <c r="L37" s="572"/>
      <c r="M37" s="81"/>
      <c r="N37" s="81"/>
      <c r="O37" s="81"/>
      <c r="P37" s="81"/>
      <c r="Q37" s="81"/>
      <c r="AI37" s="303">
        <f t="shared" si="5"/>
        <v>0</v>
      </c>
      <c r="AJ37" s="303">
        <f t="shared" si="6"/>
        <v>0</v>
      </c>
      <c r="AK37" s="303" t="e">
        <f>#REF!</f>
        <v>#REF!</v>
      </c>
      <c r="AL37" s="303" t="e">
        <f>#REF!</f>
        <v>#REF!</v>
      </c>
      <c r="AM37" s="303" t="e">
        <f>#REF!</f>
        <v>#REF!</v>
      </c>
      <c r="AN37" s="303">
        <f t="shared" si="7"/>
        <v>0</v>
      </c>
      <c r="AO37" s="303">
        <f t="shared" si="8"/>
        <v>0</v>
      </c>
      <c r="AP37" s="303">
        <f t="shared" si="9"/>
        <v>0</v>
      </c>
      <c r="AQ37" s="303">
        <f t="shared" si="10"/>
        <v>0</v>
      </c>
      <c r="AR37" s="303">
        <f t="shared" si="11"/>
        <v>0</v>
      </c>
      <c r="AS37" s="329"/>
    </row>
    <row r="38" spans="1:45" ht="14.25" customHeight="1" x14ac:dyDescent="0.15">
      <c r="A38" s="142" t="str">
        <f t="shared" si="0"/>
        <v/>
      </c>
      <c r="B38" s="538"/>
      <c r="C38" s="297">
        <f t="shared" si="12"/>
        <v>0</v>
      </c>
      <c r="D38" s="298">
        <f t="shared" si="4"/>
        <v>0</v>
      </c>
      <c r="E38" s="541" t="str">
        <f t="shared" si="20"/>
        <v/>
      </c>
      <c r="F38" s="296">
        <f t="shared" si="2"/>
        <v>0</v>
      </c>
      <c r="G38" s="3"/>
      <c r="H38" s="296">
        <f t="shared" si="3"/>
        <v>0</v>
      </c>
      <c r="I38" s="3"/>
      <c r="J38" s="572"/>
      <c r="K38" s="572"/>
      <c r="L38" s="572"/>
      <c r="M38" s="81"/>
      <c r="N38" s="81"/>
      <c r="O38" s="81"/>
      <c r="P38" s="81"/>
      <c r="Q38" s="81"/>
      <c r="AI38" s="303">
        <f t="shared" si="5"/>
        <v>0</v>
      </c>
      <c r="AJ38" s="303">
        <f t="shared" si="6"/>
        <v>0</v>
      </c>
      <c r="AK38" s="303" t="e">
        <f>#REF!</f>
        <v>#REF!</v>
      </c>
      <c r="AL38" s="303" t="e">
        <f>#REF!</f>
        <v>#REF!</v>
      </c>
      <c r="AM38" s="303" t="e">
        <f>#REF!</f>
        <v>#REF!</v>
      </c>
      <c r="AN38" s="303">
        <f t="shared" si="7"/>
        <v>0</v>
      </c>
      <c r="AO38" s="303">
        <f t="shared" si="8"/>
        <v>0</v>
      </c>
      <c r="AP38" s="303">
        <f t="shared" si="9"/>
        <v>0</v>
      </c>
      <c r="AQ38" s="303">
        <f t="shared" si="10"/>
        <v>0</v>
      </c>
      <c r="AR38" s="303">
        <f t="shared" si="11"/>
        <v>0</v>
      </c>
      <c r="AS38" s="329"/>
    </row>
    <row r="39" spans="1:45" ht="14.25" customHeight="1" x14ac:dyDescent="0.15">
      <c r="A39" s="142" t="str">
        <f t="shared" si="0"/>
        <v/>
      </c>
      <c r="B39" s="538"/>
      <c r="C39" s="297">
        <f t="shared" si="12"/>
        <v>0</v>
      </c>
      <c r="D39" s="298">
        <f t="shared" si="4"/>
        <v>0</v>
      </c>
      <c r="E39" s="541" t="str">
        <f t="shared" si="20"/>
        <v/>
      </c>
      <c r="F39" s="296">
        <f t="shared" si="2"/>
        <v>0</v>
      </c>
      <c r="G39" s="3"/>
      <c r="H39" s="296">
        <f t="shared" si="3"/>
        <v>0</v>
      </c>
      <c r="I39" s="3"/>
      <c r="J39" s="572"/>
      <c r="K39" s="572"/>
      <c r="L39" s="572"/>
      <c r="M39" s="81"/>
      <c r="N39" s="81"/>
      <c r="O39" s="81"/>
      <c r="P39" s="81"/>
      <c r="Q39" s="81"/>
      <c r="AI39" s="303">
        <f t="shared" si="5"/>
        <v>0</v>
      </c>
      <c r="AJ39" s="303">
        <f t="shared" si="6"/>
        <v>0</v>
      </c>
      <c r="AK39" s="303" t="e">
        <f>#REF!</f>
        <v>#REF!</v>
      </c>
      <c r="AL39" s="303" t="e">
        <f>#REF!</f>
        <v>#REF!</v>
      </c>
      <c r="AM39" s="303" t="e">
        <f>#REF!</f>
        <v>#REF!</v>
      </c>
      <c r="AN39" s="303">
        <f t="shared" si="7"/>
        <v>0</v>
      </c>
      <c r="AO39" s="303">
        <f t="shared" si="8"/>
        <v>0</v>
      </c>
      <c r="AP39" s="303">
        <f t="shared" si="9"/>
        <v>0</v>
      </c>
      <c r="AQ39" s="303">
        <f t="shared" si="10"/>
        <v>0</v>
      </c>
      <c r="AR39" s="303">
        <f t="shared" si="11"/>
        <v>0</v>
      </c>
      <c r="AS39" s="329"/>
    </row>
    <row r="40" spans="1:45" ht="14.25" customHeight="1" x14ac:dyDescent="0.15">
      <c r="A40" s="142" t="str">
        <f t="shared" si="0"/>
        <v/>
      </c>
      <c r="B40" s="538"/>
      <c r="C40" s="297">
        <f t="shared" si="12"/>
        <v>0</v>
      </c>
      <c r="D40" s="298">
        <f t="shared" si="4"/>
        <v>0</v>
      </c>
      <c r="E40" s="541" t="str">
        <f t="shared" si="20"/>
        <v/>
      </c>
      <c r="F40" s="296">
        <f t="shared" si="2"/>
        <v>0</v>
      </c>
      <c r="G40" s="3"/>
      <c r="H40" s="296">
        <f t="shared" si="3"/>
        <v>0</v>
      </c>
      <c r="I40" s="3"/>
      <c r="J40" s="572"/>
      <c r="K40" s="572"/>
      <c r="L40" s="572"/>
      <c r="M40" s="81"/>
      <c r="N40" s="81"/>
      <c r="O40" s="81"/>
      <c r="P40" s="81"/>
      <c r="Q40" s="81"/>
      <c r="AI40" s="303">
        <f t="shared" si="5"/>
        <v>0</v>
      </c>
      <c r="AJ40" s="303">
        <f t="shared" si="6"/>
        <v>0</v>
      </c>
      <c r="AK40" s="303" t="e">
        <f>#REF!</f>
        <v>#REF!</v>
      </c>
      <c r="AL40" s="303" t="e">
        <f>#REF!</f>
        <v>#REF!</v>
      </c>
      <c r="AM40" s="303" t="e">
        <f>#REF!</f>
        <v>#REF!</v>
      </c>
      <c r="AN40" s="303">
        <f t="shared" si="7"/>
        <v>0</v>
      </c>
      <c r="AO40" s="303">
        <f t="shared" si="8"/>
        <v>0</v>
      </c>
      <c r="AP40" s="303">
        <f t="shared" si="9"/>
        <v>0</v>
      </c>
      <c r="AQ40" s="303">
        <f t="shared" si="10"/>
        <v>0</v>
      </c>
      <c r="AR40" s="303">
        <f t="shared" si="11"/>
        <v>0</v>
      </c>
      <c r="AS40" s="329"/>
    </row>
    <row r="41" spans="1:45" ht="14.25" customHeight="1" x14ac:dyDescent="0.15">
      <c r="A41" s="142" t="str">
        <f t="shared" si="0"/>
        <v/>
      </c>
      <c r="B41" s="538"/>
      <c r="C41" s="297">
        <f t="shared" si="12"/>
        <v>0</v>
      </c>
      <c r="D41" s="298">
        <f t="shared" si="4"/>
        <v>0</v>
      </c>
      <c r="E41" s="541" t="str">
        <f t="shared" si="20"/>
        <v/>
      </c>
      <c r="F41" s="296">
        <f t="shared" si="2"/>
        <v>0</v>
      </c>
      <c r="G41" s="3"/>
      <c r="H41" s="296">
        <f t="shared" si="3"/>
        <v>0</v>
      </c>
      <c r="I41" s="3"/>
      <c r="J41" s="572"/>
      <c r="K41" s="572"/>
      <c r="L41" s="572"/>
      <c r="M41" s="81"/>
      <c r="N41" s="81"/>
      <c r="O41" s="81"/>
      <c r="P41" s="81"/>
      <c r="Q41" s="81"/>
      <c r="AI41" s="303">
        <f t="shared" ref="AI41:AI78" si="21">G41</f>
        <v>0</v>
      </c>
      <c r="AJ41" s="303">
        <f t="shared" ref="AJ41:AJ78" si="22">I41</f>
        <v>0</v>
      </c>
      <c r="AK41" s="303" t="e">
        <f>#REF!</f>
        <v>#REF!</v>
      </c>
      <c r="AL41" s="303" t="e">
        <f>#REF!</f>
        <v>#REF!</v>
      </c>
      <c r="AM41" s="303" t="e">
        <f>#REF!</f>
        <v>#REF!</v>
      </c>
      <c r="AN41" s="303">
        <f t="shared" ref="AN41:AN78" si="23">F41</f>
        <v>0</v>
      </c>
      <c r="AO41" s="303">
        <f t="shared" ref="AO41:AO78" si="24">H41</f>
        <v>0</v>
      </c>
      <c r="AP41" s="303">
        <f t="shared" ref="AP41:AP78" si="25">J41</f>
        <v>0</v>
      </c>
      <c r="AQ41" s="303">
        <f t="shared" ref="AQ41:AQ78" si="26">K41</f>
        <v>0</v>
      </c>
      <c r="AR41" s="303">
        <f t="shared" ref="AR41:AR78" si="27">L41</f>
        <v>0</v>
      </c>
      <c r="AS41" s="329"/>
    </row>
    <row r="42" spans="1:45" ht="14.25" customHeight="1" x14ac:dyDescent="0.15">
      <c r="A42" s="142" t="str">
        <f t="shared" si="0"/>
        <v/>
      </c>
      <c r="B42" s="538"/>
      <c r="C42" s="297">
        <f t="shared" si="12"/>
        <v>0</v>
      </c>
      <c r="D42" s="298">
        <f t="shared" si="4"/>
        <v>0</v>
      </c>
      <c r="E42" s="541" t="str">
        <f t="shared" si="20"/>
        <v/>
      </c>
      <c r="F42" s="296">
        <f t="shared" si="2"/>
        <v>0</v>
      </c>
      <c r="G42" s="3"/>
      <c r="H42" s="296">
        <f t="shared" si="3"/>
        <v>0</v>
      </c>
      <c r="I42" s="3"/>
      <c r="J42" s="572"/>
      <c r="K42" s="572"/>
      <c r="L42" s="572"/>
      <c r="M42" s="81"/>
      <c r="N42" s="81"/>
      <c r="O42" s="81"/>
      <c r="P42" s="81"/>
      <c r="Q42" s="81"/>
      <c r="AI42" s="303">
        <f t="shared" si="21"/>
        <v>0</v>
      </c>
      <c r="AJ42" s="303">
        <f t="shared" si="22"/>
        <v>0</v>
      </c>
      <c r="AK42" s="303" t="e">
        <f>#REF!</f>
        <v>#REF!</v>
      </c>
      <c r="AL42" s="303" t="e">
        <f>#REF!</f>
        <v>#REF!</v>
      </c>
      <c r="AM42" s="303" t="e">
        <f>#REF!</f>
        <v>#REF!</v>
      </c>
      <c r="AN42" s="303">
        <f t="shared" si="23"/>
        <v>0</v>
      </c>
      <c r="AO42" s="303">
        <f t="shared" si="24"/>
        <v>0</v>
      </c>
      <c r="AP42" s="303">
        <f t="shared" si="25"/>
        <v>0</v>
      </c>
      <c r="AQ42" s="303">
        <f t="shared" si="26"/>
        <v>0</v>
      </c>
      <c r="AR42" s="303">
        <f t="shared" si="27"/>
        <v>0</v>
      </c>
      <c r="AS42" s="329"/>
    </row>
    <row r="43" spans="1:45" ht="14.25" customHeight="1" x14ac:dyDescent="0.15">
      <c r="A43" s="142" t="str">
        <f t="shared" si="0"/>
        <v/>
      </c>
      <c r="B43" s="538"/>
      <c r="C43" s="297">
        <f t="shared" si="12"/>
        <v>0</v>
      </c>
      <c r="D43" s="298">
        <f t="shared" si="4"/>
        <v>0</v>
      </c>
      <c r="E43" s="541" t="str">
        <f t="shared" si="20"/>
        <v/>
      </c>
      <c r="F43" s="296">
        <f t="shared" si="2"/>
        <v>0</v>
      </c>
      <c r="G43" s="3"/>
      <c r="H43" s="296">
        <f t="shared" si="3"/>
        <v>0</v>
      </c>
      <c r="I43" s="3"/>
      <c r="J43" s="572"/>
      <c r="K43" s="572"/>
      <c r="L43" s="572"/>
      <c r="M43" s="81"/>
      <c r="N43" s="81"/>
      <c r="O43" s="81"/>
      <c r="P43" s="81"/>
      <c r="Q43" s="81"/>
      <c r="AI43" s="303">
        <f t="shared" si="21"/>
        <v>0</v>
      </c>
      <c r="AJ43" s="303">
        <f t="shared" si="22"/>
        <v>0</v>
      </c>
      <c r="AK43" s="303" t="e">
        <f>#REF!</f>
        <v>#REF!</v>
      </c>
      <c r="AL43" s="303" t="e">
        <f>#REF!</f>
        <v>#REF!</v>
      </c>
      <c r="AM43" s="303" t="e">
        <f>#REF!</f>
        <v>#REF!</v>
      </c>
      <c r="AN43" s="303">
        <f t="shared" si="23"/>
        <v>0</v>
      </c>
      <c r="AO43" s="303">
        <f t="shared" si="24"/>
        <v>0</v>
      </c>
      <c r="AP43" s="303">
        <f t="shared" si="25"/>
        <v>0</v>
      </c>
      <c r="AQ43" s="303">
        <f t="shared" si="26"/>
        <v>0</v>
      </c>
      <c r="AR43" s="303">
        <f t="shared" si="27"/>
        <v>0</v>
      </c>
      <c r="AS43" s="329"/>
    </row>
    <row r="44" spans="1:45" ht="14.25" customHeight="1" x14ac:dyDescent="0.15">
      <c r="A44" s="142" t="str">
        <f t="shared" si="0"/>
        <v/>
      </c>
      <c r="B44" s="538"/>
      <c r="C44" s="297">
        <f t="shared" si="12"/>
        <v>0</v>
      </c>
      <c r="D44" s="298">
        <f t="shared" si="4"/>
        <v>0</v>
      </c>
      <c r="E44" s="541" t="str">
        <f t="shared" si="20"/>
        <v/>
      </c>
      <c r="F44" s="296">
        <f t="shared" si="2"/>
        <v>0</v>
      </c>
      <c r="G44" s="3"/>
      <c r="H44" s="296">
        <f t="shared" si="3"/>
        <v>0</v>
      </c>
      <c r="I44" s="3"/>
      <c r="J44" s="572"/>
      <c r="K44" s="572"/>
      <c r="L44" s="572"/>
      <c r="M44" s="81"/>
      <c r="N44" s="81"/>
      <c r="O44" s="81"/>
      <c r="P44" s="81"/>
      <c r="Q44" s="81"/>
      <c r="AI44" s="303">
        <f t="shared" si="21"/>
        <v>0</v>
      </c>
      <c r="AJ44" s="303">
        <f t="shared" si="22"/>
        <v>0</v>
      </c>
      <c r="AK44" s="303" t="e">
        <f>#REF!</f>
        <v>#REF!</v>
      </c>
      <c r="AL44" s="303" t="e">
        <f>#REF!</f>
        <v>#REF!</v>
      </c>
      <c r="AM44" s="303" t="e">
        <f>#REF!</f>
        <v>#REF!</v>
      </c>
      <c r="AN44" s="303">
        <f t="shared" si="23"/>
        <v>0</v>
      </c>
      <c r="AO44" s="303">
        <f t="shared" si="24"/>
        <v>0</v>
      </c>
      <c r="AP44" s="303">
        <f t="shared" si="25"/>
        <v>0</v>
      </c>
      <c r="AQ44" s="303">
        <f t="shared" si="26"/>
        <v>0</v>
      </c>
      <c r="AR44" s="303">
        <f t="shared" si="27"/>
        <v>0</v>
      </c>
      <c r="AS44" s="329"/>
    </row>
    <row r="45" spans="1:45" ht="14.25" customHeight="1" x14ac:dyDescent="0.15">
      <c r="A45" s="142" t="str">
        <f t="shared" si="0"/>
        <v/>
      </c>
      <c r="B45" s="538"/>
      <c r="C45" s="297">
        <f t="shared" si="12"/>
        <v>0</v>
      </c>
      <c r="D45" s="298">
        <f t="shared" si="4"/>
        <v>0</v>
      </c>
      <c r="E45" s="541" t="str">
        <f t="shared" si="20"/>
        <v/>
      </c>
      <c r="F45" s="296">
        <f t="shared" si="2"/>
        <v>0</v>
      </c>
      <c r="G45" s="3"/>
      <c r="H45" s="296">
        <f t="shared" si="3"/>
        <v>0</v>
      </c>
      <c r="I45" s="3"/>
      <c r="J45" s="572"/>
      <c r="K45" s="572"/>
      <c r="L45" s="572"/>
      <c r="M45" s="81"/>
      <c r="N45" s="81"/>
      <c r="O45" s="81"/>
      <c r="P45" s="81"/>
      <c r="Q45" s="81"/>
      <c r="AI45" s="303">
        <f t="shared" si="21"/>
        <v>0</v>
      </c>
      <c r="AJ45" s="303">
        <f t="shared" si="22"/>
        <v>0</v>
      </c>
      <c r="AK45" s="303" t="e">
        <f>#REF!</f>
        <v>#REF!</v>
      </c>
      <c r="AL45" s="303" t="e">
        <f>#REF!</f>
        <v>#REF!</v>
      </c>
      <c r="AM45" s="303" t="e">
        <f>#REF!</f>
        <v>#REF!</v>
      </c>
      <c r="AN45" s="303">
        <f t="shared" si="23"/>
        <v>0</v>
      </c>
      <c r="AO45" s="303">
        <f t="shared" si="24"/>
        <v>0</v>
      </c>
      <c r="AP45" s="303">
        <f t="shared" si="25"/>
        <v>0</v>
      </c>
      <c r="AQ45" s="303">
        <f t="shared" si="26"/>
        <v>0</v>
      </c>
      <c r="AR45" s="303">
        <f t="shared" si="27"/>
        <v>0</v>
      </c>
      <c r="AS45" s="329"/>
    </row>
    <row r="46" spans="1:45" ht="14.25" customHeight="1" x14ac:dyDescent="0.15">
      <c r="A46" s="142" t="str">
        <f t="shared" si="0"/>
        <v/>
      </c>
      <c r="B46" s="538"/>
      <c r="C46" s="297">
        <f t="shared" si="12"/>
        <v>0</v>
      </c>
      <c r="D46" s="298">
        <f t="shared" si="4"/>
        <v>0</v>
      </c>
      <c r="E46" s="541" t="str">
        <f t="shared" si="20"/>
        <v/>
      </c>
      <c r="F46" s="296">
        <f t="shared" si="2"/>
        <v>0</v>
      </c>
      <c r="G46" s="3"/>
      <c r="H46" s="296">
        <f t="shared" si="3"/>
        <v>0</v>
      </c>
      <c r="I46" s="3"/>
      <c r="J46" s="572"/>
      <c r="K46" s="572"/>
      <c r="L46" s="572"/>
      <c r="M46" s="81"/>
      <c r="N46" s="81"/>
      <c r="O46" s="81"/>
      <c r="P46" s="81"/>
      <c r="Q46" s="81"/>
      <c r="AI46" s="303">
        <f t="shared" si="21"/>
        <v>0</v>
      </c>
      <c r="AJ46" s="303">
        <f t="shared" si="22"/>
        <v>0</v>
      </c>
      <c r="AK46" s="303" t="e">
        <f>#REF!</f>
        <v>#REF!</v>
      </c>
      <c r="AL46" s="303" t="e">
        <f>#REF!</f>
        <v>#REF!</v>
      </c>
      <c r="AM46" s="303" t="e">
        <f>#REF!</f>
        <v>#REF!</v>
      </c>
      <c r="AN46" s="303">
        <f t="shared" si="23"/>
        <v>0</v>
      </c>
      <c r="AO46" s="303">
        <f t="shared" si="24"/>
        <v>0</v>
      </c>
      <c r="AP46" s="303">
        <f t="shared" si="25"/>
        <v>0</v>
      </c>
      <c r="AQ46" s="303">
        <f t="shared" si="26"/>
        <v>0</v>
      </c>
      <c r="AR46" s="303">
        <f t="shared" si="27"/>
        <v>0</v>
      </c>
      <c r="AS46" s="329"/>
    </row>
    <row r="47" spans="1:45" ht="14.25" customHeight="1" x14ac:dyDescent="0.15">
      <c r="A47" s="142" t="str">
        <f t="shared" si="0"/>
        <v/>
      </c>
      <c r="B47" s="538"/>
      <c r="C47" s="297">
        <f t="shared" si="12"/>
        <v>0</v>
      </c>
      <c r="D47" s="298">
        <f>C47*(B47-B25)</f>
        <v>0</v>
      </c>
      <c r="E47" s="541" t="str">
        <f t="shared" si="20"/>
        <v/>
      </c>
      <c r="F47" s="296">
        <f t="shared" si="2"/>
        <v>0</v>
      </c>
      <c r="G47" s="3"/>
      <c r="H47" s="296">
        <f t="shared" si="3"/>
        <v>0</v>
      </c>
      <c r="I47" s="3"/>
      <c r="J47" s="572"/>
      <c r="K47" s="572"/>
      <c r="L47" s="572"/>
      <c r="M47" s="81"/>
      <c r="N47" s="81"/>
      <c r="O47" s="81"/>
      <c r="P47" s="81"/>
      <c r="Q47" s="81"/>
      <c r="AI47" s="303">
        <f t="shared" si="21"/>
        <v>0</v>
      </c>
      <c r="AJ47" s="303">
        <f t="shared" si="22"/>
        <v>0</v>
      </c>
      <c r="AK47" s="303" t="e">
        <f>#REF!</f>
        <v>#REF!</v>
      </c>
      <c r="AL47" s="303" t="e">
        <f>#REF!</f>
        <v>#REF!</v>
      </c>
      <c r="AM47" s="303" t="e">
        <f>#REF!</f>
        <v>#REF!</v>
      </c>
      <c r="AN47" s="303">
        <f t="shared" si="23"/>
        <v>0</v>
      </c>
      <c r="AO47" s="303">
        <f t="shared" si="24"/>
        <v>0</v>
      </c>
      <c r="AP47" s="303">
        <f t="shared" si="25"/>
        <v>0</v>
      </c>
      <c r="AQ47" s="303">
        <f t="shared" si="26"/>
        <v>0</v>
      </c>
      <c r="AR47" s="303">
        <f t="shared" si="27"/>
        <v>0</v>
      </c>
      <c r="AS47" s="329"/>
    </row>
    <row r="48" spans="1:45" ht="14.25" customHeight="1" x14ac:dyDescent="0.15">
      <c r="A48" s="142" t="str">
        <f t="shared" si="0"/>
        <v/>
      </c>
      <c r="B48" s="538"/>
      <c r="C48" s="297">
        <f t="shared" si="12"/>
        <v>0</v>
      </c>
      <c r="D48" s="298">
        <f t="shared" ref="D48:D55" si="28">C48*(B48-B47)</f>
        <v>0</v>
      </c>
      <c r="E48" s="541" t="str">
        <f t="shared" si="20"/>
        <v/>
      </c>
      <c r="F48" s="296">
        <f t="shared" si="2"/>
        <v>0</v>
      </c>
      <c r="G48" s="3"/>
      <c r="H48" s="296">
        <f t="shared" si="3"/>
        <v>0</v>
      </c>
      <c r="I48" s="3"/>
      <c r="J48" s="572"/>
      <c r="K48" s="572"/>
      <c r="L48" s="572"/>
      <c r="M48" s="81"/>
      <c r="N48" s="81"/>
      <c r="O48" s="81"/>
      <c r="P48" s="81"/>
      <c r="Q48" s="81"/>
      <c r="AI48" s="303">
        <f t="shared" si="21"/>
        <v>0</v>
      </c>
      <c r="AJ48" s="303">
        <f t="shared" si="22"/>
        <v>0</v>
      </c>
      <c r="AK48" s="303" t="e">
        <f>#REF!</f>
        <v>#REF!</v>
      </c>
      <c r="AL48" s="303" t="e">
        <f>#REF!</f>
        <v>#REF!</v>
      </c>
      <c r="AM48" s="303" t="e">
        <f>#REF!</f>
        <v>#REF!</v>
      </c>
      <c r="AN48" s="303">
        <f t="shared" si="23"/>
        <v>0</v>
      </c>
      <c r="AO48" s="303">
        <f t="shared" si="24"/>
        <v>0</v>
      </c>
      <c r="AP48" s="303">
        <f t="shared" si="25"/>
        <v>0</v>
      </c>
      <c r="AQ48" s="303">
        <f t="shared" si="26"/>
        <v>0</v>
      </c>
      <c r="AR48" s="303">
        <f t="shared" si="27"/>
        <v>0</v>
      </c>
      <c r="AS48" s="329"/>
    </row>
    <row r="49" spans="1:45" ht="14.25" customHeight="1" x14ac:dyDescent="0.15">
      <c r="A49" s="142" t="str">
        <f t="shared" si="0"/>
        <v/>
      </c>
      <c r="B49" s="538"/>
      <c r="C49" s="297">
        <f t="shared" si="12"/>
        <v>0</v>
      </c>
      <c r="D49" s="298">
        <f t="shared" si="28"/>
        <v>0</v>
      </c>
      <c r="E49" s="541" t="str">
        <f t="shared" si="20"/>
        <v/>
      </c>
      <c r="F49" s="296">
        <f t="shared" si="2"/>
        <v>0</v>
      </c>
      <c r="G49" s="3"/>
      <c r="H49" s="296">
        <f t="shared" si="3"/>
        <v>0</v>
      </c>
      <c r="I49" s="3"/>
      <c r="J49" s="572"/>
      <c r="K49" s="572"/>
      <c r="L49" s="572"/>
      <c r="M49" s="81"/>
      <c r="N49" s="81"/>
      <c r="O49" s="81"/>
      <c r="P49" s="81"/>
      <c r="Q49" s="81"/>
      <c r="AI49" s="303">
        <f t="shared" si="21"/>
        <v>0</v>
      </c>
      <c r="AJ49" s="303">
        <f t="shared" si="22"/>
        <v>0</v>
      </c>
      <c r="AK49" s="303" t="e">
        <f>#REF!</f>
        <v>#REF!</v>
      </c>
      <c r="AL49" s="303" t="e">
        <f>#REF!</f>
        <v>#REF!</v>
      </c>
      <c r="AM49" s="303" t="e">
        <f>#REF!</f>
        <v>#REF!</v>
      </c>
      <c r="AN49" s="303">
        <f t="shared" si="23"/>
        <v>0</v>
      </c>
      <c r="AO49" s="303">
        <f t="shared" si="24"/>
        <v>0</v>
      </c>
      <c r="AP49" s="303">
        <f t="shared" si="25"/>
        <v>0</v>
      </c>
      <c r="AQ49" s="303">
        <f t="shared" si="26"/>
        <v>0</v>
      </c>
      <c r="AR49" s="303">
        <f t="shared" si="27"/>
        <v>0</v>
      </c>
      <c r="AS49" s="329"/>
    </row>
    <row r="50" spans="1:45" ht="14.25" customHeight="1" x14ac:dyDescent="0.15">
      <c r="A50" s="142" t="str">
        <f t="shared" si="0"/>
        <v/>
      </c>
      <c r="B50" s="538"/>
      <c r="C50" s="297">
        <f t="shared" si="12"/>
        <v>0</v>
      </c>
      <c r="D50" s="298">
        <f t="shared" si="28"/>
        <v>0</v>
      </c>
      <c r="E50" s="541" t="str">
        <f t="shared" si="20"/>
        <v/>
      </c>
      <c r="F50" s="296">
        <f t="shared" si="2"/>
        <v>0</v>
      </c>
      <c r="G50" s="3"/>
      <c r="H50" s="296">
        <f t="shared" si="3"/>
        <v>0</v>
      </c>
      <c r="I50" s="3"/>
      <c r="J50" s="572"/>
      <c r="K50" s="572"/>
      <c r="L50" s="572"/>
      <c r="M50" s="81"/>
      <c r="N50" s="81"/>
      <c r="O50" s="81"/>
      <c r="P50" s="81"/>
      <c r="Q50" s="81"/>
      <c r="AI50" s="303">
        <f t="shared" si="21"/>
        <v>0</v>
      </c>
      <c r="AJ50" s="303">
        <f t="shared" si="22"/>
        <v>0</v>
      </c>
      <c r="AK50" s="303" t="e">
        <f>#REF!</f>
        <v>#REF!</v>
      </c>
      <c r="AL50" s="303" t="e">
        <f>#REF!</f>
        <v>#REF!</v>
      </c>
      <c r="AM50" s="303" t="e">
        <f>#REF!</f>
        <v>#REF!</v>
      </c>
      <c r="AN50" s="303">
        <f t="shared" si="23"/>
        <v>0</v>
      </c>
      <c r="AO50" s="303">
        <f t="shared" si="24"/>
        <v>0</v>
      </c>
      <c r="AP50" s="303">
        <f t="shared" si="25"/>
        <v>0</v>
      </c>
      <c r="AQ50" s="303">
        <f t="shared" si="26"/>
        <v>0</v>
      </c>
      <c r="AR50" s="303">
        <f t="shared" si="27"/>
        <v>0</v>
      </c>
      <c r="AS50" s="329"/>
    </row>
    <row r="51" spans="1:45" ht="14.25" customHeight="1" x14ac:dyDescent="0.15">
      <c r="A51" s="142" t="str">
        <f t="shared" si="0"/>
        <v/>
      </c>
      <c r="B51" s="538"/>
      <c r="C51" s="297">
        <f t="shared" si="12"/>
        <v>0</v>
      </c>
      <c r="D51" s="298">
        <f t="shared" si="28"/>
        <v>0</v>
      </c>
      <c r="E51" s="541" t="str">
        <f t="shared" si="20"/>
        <v/>
      </c>
      <c r="F51" s="296">
        <f t="shared" si="2"/>
        <v>0</v>
      </c>
      <c r="G51" s="3"/>
      <c r="H51" s="296">
        <f t="shared" si="3"/>
        <v>0</v>
      </c>
      <c r="I51" s="3"/>
      <c r="J51" s="572"/>
      <c r="K51" s="572"/>
      <c r="L51" s="572"/>
      <c r="M51" s="81"/>
      <c r="N51" s="81"/>
      <c r="O51" s="81"/>
      <c r="P51" s="81"/>
      <c r="Q51" s="81"/>
      <c r="AI51" s="303">
        <f t="shared" si="21"/>
        <v>0</v>
      </c>
      <c r="AJ51" s="303">
        <f t="shared" si="22"/>
        <v>0</v>
      </c>
      <c r="AK51" s="303" t="e">
        <f>#REF!</f>
        <v>#REF!</v>
      </c>
      <c r="AL51" s="303" t="e">
        <f>#REF!</f>
        <v>#REF!</v>
      </c>
      <c r="AM51" s="303" t="e">
        <f>#REF!</f>
        <v>#REF!</v>
      </c>
      <c r="AN51" s="303">
        <f t="shared" si="23"/>
        <v>0</v>
      </c>
      <c r="AO51" s="303">
        <f t="shared" si="24"/>
        <v>0</v>
      </c>
      <c r="AP51" s="303">
        <f t="shared" si="25"/>
        <v>0</v>
      </c>
      <c r="AQ51" s="303">
        <f t="shared" si="26"/>
        <v>0</v>
      </c>
      <c r="AR51" s="303">
        <f t="shared" si="27"/>
        <v>0</v>
      </c>
      <c r="AS51" s="329"/>
    </row>
    <row r="52" spans="1:45" ht="14.25" customHeight="1" x14ac:dyDescent="0.15">
      <c r="A52" s="142" t="str">
        <f t="shared" si="0"/>
        <v/>
      </c>
      <c r="B52" s="538"/>
      <c r="C52" s="297">
        <f t="shared" si="12"/>
        <v>0</v>
      </c>
      <c r="D52" s="298">
        <f t="shared" si="28"/>
        <v>0</v>
      </c>
      <c r="E52" s="541" t="str">
        <f t="shared" si="20"/>
        <v/>
      </c>
      <c r="F52" s="296">
        <f t="shared" si="2"/>
        <v>0</v>
      </c>
      <c r="G52" s="3"/>
      <c r="H52" s="296">
        <f t="shared" si="3"/>
        <v>0</v>
      </c>
      <c r="I52" s="3"/>
      <c r="J52" s="572"/>
      <c r="K52" s="572"/>
      <c r="L52" s="572"/>
      <c r="M52" s="81"/>
      <c r="N52" s="81"/>
      <c r="O52" s="81"/>
      <c r="P52" s="81"/>
      <c r="Q52" s="81"/>
      <c r="AI52" s="303">
        <f t="shared" si="21"/>
        <v>0</v>
      </c>
      <c r="AJ52" s="303">
        <f t="shared" si="22"/>
        <v>0</v>
      </c>
      <c r="AK52" s="303" t="e">
        <f>#REF!</f>
        <v>#REF!</v>
      </c>
      <c r="AL52" s="303" t="e">
        <f>#REF!</f>
        <v>#REF!</v>
      </c>
      <c r="AM52" s="303" t="e">
        <f>#REF!</f>
        <v>#REF!</v>
      </c>
      <c r="AN52" s="303">
        <f t="shared" si="23"/>
        <v>0</v>
      </c>
      <c r="AO52" s="303">
        <f t="shared" si="24"/>
        <v>0</v>
      </c>
      <c r="AP52" s="303">
        <f t="shared" si="25"/>
        <v>0</v>
      </c>
      <c r="AQ52" s="303">
        <f t="shared" si="26"/>
        <v>0</v>
      </c>
      <c r="AR52" s="303">
        <f t="shared" si="27"/>
        <v>0</v>
      </c>
      <c r="AS52" s="329"/>
    </row>
    <row r="53" spans="1:45" ht="14.25" customHeight="1" x14ac:dyDescent="0.15">
      <c r="A53" s="142" t="str">
        <f t="shared" si="0"/>
        <v/>
      </c>
      <c r="B53" s="538"/>
      <c r="C53" s="297">
        <f t="shared" si="12"/>
        <v>0</v>
      </c>
      <c r="D53" s="298">
        <f t="shared" si="28"/>
        <v>0</v>
      </c>
      <c r="E53" s="541" t="str">
        <f t="shared" si="20"/>
        <v/>
      </c>
      <c r="F53" s="296">
        <f t="shared" si="2"/>
        <v>0</v>
      </c>
      <c r="G53" s="3"/>
      <c r="H53" s="296">
        <f t="shared" si="3"/>
        <v>0</v>
      </c>
      <c r="I53" s="3"/>
      <c r="J53" s="572"/>
      <c r="K53" s="572"/>
      <c r="L53" s="572"/>
      <c r="M53" s="81"/>
      <c r="N53" s="81"/>
      <c r="O53" s="81"/>
      <c r="P53" s="81"/>
      <c r="Q53" s="81"/>
      <c r="AI53" s="303">
        <f t="shared" si="21"/>
        <v>0</v>
      </c>
      <c r="AJ53" s="303">
        <f t="shared" si="22"/>
        <v>0</v>
      </c>
      <c r="AK53" s="303" t="e">
        <f>#REF!</f>
        <v>#REF!</v>
      </c>
      <c r="AL53" s="303" t="e">
        <f>#REF!</f>
        <v>#REF!</v>
      </c>
      <c r="AM53" s="303" t="e">
        <f>#REF!</f>
        <v>#REF!</v>
      </c>
      <c r="AN53" s="303">
        <f t="shared" si="23"/>
        <v>0</v>
      </c>
      <c r="AO53" s="303">
        <f t="shared" si="24"/>
        <v>0</v>
      </c>
      <c r="AP53" s="303">
        <f t="shared" si="25"/>
        <v>0</v>
      </c>
      <c r="AQ53" s="303">
        <f t="shared" si="26"/>
        <v>0</v>
      </c>
      <c r="AR53" s="303">
        <f t="shared" si="27"/>
        <v>0</v>
      </c>
      <c r="AS53" s="329"/>
    </row>
    <row r="54" spans="1:45" ht="14.25" customHeight="1" x14ac:dyDescent="0.15">
      <c r="A54" s="142" t="str">
        <f t="shared" si="0"/>
        <v/>
      </c>
      <c r="B54" s="538"/>
      <c r="C54" s="297">
        <f t="shared" si="12"/>
        <v>0</v>
      </c>
      <c r="D54" s="298">
        <f t="shared" si="28"/>
        <v>0</v>
      </c>
      <c r="E54" s="541" t="str">
        <f t="shared" si="20"/>
        <v/>
      </c>
      <c r="F54" s="296">
        <f t="shared" si="2"/>
        <v>0</v>
      </c>
      <c r="G54" s="3"/>
      <c r="H54" s="296">
        <f t="shared" si="3"/>
        <v>0</v>
      </c>
      <c r="I54" s="3"/>
      <c r="J54" s="572"/>
      <c r="K54" s="572"/>
      <c r="L54" s="572"/>
      <c r="M54" s="81"/>
      <c r="N54" s="81"/>
      <c r="O54" s="81"/>
      <c r="P54" s="81"/>
      <c r="Q54" s="81"/>
      <c r="AI54" s="303">
        <f t="shared" si="21"/>
        <v>0</v>
      </c>
      <c r="AJ54" s="303">
        <f t="shared" si="22"/>
        <v>0</v>
      </c>
      <c r="AK54" s="303" t="e">
        <f>#REF!</f>
        <v>#REF!</v>
      </c>
      <c r="AL54" s="303" t="e">
        <f>#REF!</f>
        <v>#REF!</v>
      </c>
      <c r="AM54" s="303" t="e">
        <f>#REF!</f>
        <v>#REF!</v>
      </c>
      <c r="AN54" s="303">
        <f t="shared" si="23"/>
        <v>0</v>
      </c>
      <c r="AO54" s="303">
        <f t="shared" si="24"/>
        <v>0</v>
      </c>
      <c r="AP54" s="303">
        <f t="shared" si="25"/>
        <v>0</v>
      </c>
      <c r="AQ54" s="303">
        <f t="shared" si="26"/>
        <v>0</v>
      </c>
      <c r="AR54" s="303">
        <f t="shared" si="27"/>
        <v>0</v>
      </c>
      <c r="AS54" s="329"/>
    </row>
    <row r="55" spans="1:45" ht="14.25" customHeight="1" x14ac:dyDescent="0.15">
      <c r="A55" s="142" t="str">
        <f t="shared" si="0"/>
        <v/>
      </c>
      <c r="B55" s="538"/>
      <c r="C55" s="297">
        <f t="shared" si="12"/>
        <v>0</v>
      </c>
      <c r="D55" s="298">
        <f t="shared" si="28"/>
        <v>0</v>
      </c>
      <c r="E55" s="541" t="str">
        <f t="shared" si="20"/>
        <v/>
      </c>
      <c r="F55" s="296">
        <f t="shared" si="2"/>
        <v>0</v>
      </c>
      <c r="G55" s="3"/>
      <c r="H55" s="296">
        <f t="shared" si="3"/>
        <v>0</v>
      </c>
      <c r="I55" s="3"/>
      <c r="J55" s="572"/>
      <c r="K55" s="572"/>
      <c r="L55" s="572"/>
      <c r="M55" s="81"/>
      <c r="N55" s="81"/>
      <c r="O55" s="81"/>
      <c r="P55" s="81"/>
      <c r="Q55" s="81"/>
      <c r="AI55" s="303">
        <f t="shared" si="21"/>
        <v>0</v>
      </c>
      <c r="AJ55" s="303">
        <f t="shared" si="22"/>
        <v>0</v>
      </c>
      <c r="AK55" s="303" t="e">
        <f>#REF!</f>
        <v>#REF!</v>
      </c>
      <c r="AL55" s="303" t="e">
        <f>#REF!</f>
        <v>#REF!</v>
      </c>
      <c r="AM55" s="303" t="e">
        <f>#REF!</f>
        <v>#REF!</v>
      </c>
      <c r="AN55" s="303">
        <f t="shared" si="23"/>
        <v>0</v>
      </c>
      <c r="AO55" s="303">
        <f t="shared" si="24"/>
        <v>0</v>
      </c>
      <c r="AP55" s="303">
        <f t="shared" si="25"/>
        <v>0</v>
      </c>
      <c r="AQ55" s="303">
        <f t="shared" si="26"/>
        <v>0</v>
      </c>
      <c r="AR55" s="303">
        <f t="shared" si="27"/>
        <v>0</v>
      </c>
      <c r="AS55" s="329"/>
    </row>
    <row r="56" spans="1:45" ht="14.25" customHeight="1" x14ac:dyDescent="0.15">
      <c r="A56" s="142" t="str">
        <f>B56&amp;$C$2</f>
        <v/>
      </c>
      <c r="B56" s="538"/>
      <c r="C56" s="297">
        <f>F56+H56</f>
        <v>0</v>
      </c>
      <c r="D56" s="298">
        <f>C56*(B56-B34)</f>
        <v>0</v>
      </c>
      <c r="E56" s="541" t="str">
        <f>IF((J56-K56)=0,"",C56/(J56-K56))</f>
        <v/>
      </c>
      <c r="F56" s="296">
        <f>G56*$F$8</f>
        <v>0</v>
      </c>
      <c r="G56" s="3"/>
      <c r="H56" s="296">
        <f>I56*$H$8</f>
        <v>0</v>
      </c>
      <c r="I56" s="3"/>
      <c r="J56" s="572"/>
      <c r="K56" s="572"/>
      <c r="L56" s="572"/>
      <c r="M56" s="81"/>
      <c r="N56" s="81"/>
      <c r="O56" s="81"/>
      <c r="P56" s="81"/>
      <c r="Q56" s="81"/>
      <c r="AI56" s="303">
        <f>G56</f>
        <v>0</v>
      </c>
      <c r="AJ56" s="303">
        <f>I56</f>
        <v>0</v>
      </c>
      <c r="AK56" s="303" t="e">
        <f>#REF!</f>
        <v>#REF!</v>
      </c>
      <c r="AL56" s="303" t="e">
        <f>#REF!</f>
        <v>#REF!</v>
      </c>
      <c r="AM56" s="303" t="e">
        <f>#REF!</f>
        <v>#REF!</v>
      </c>
      <c r="AN56" s="303">
        <f>F56</f>
        <v>0</v>
      </c>
      <c r="AO56" s="303">
        <f>H56</f>
        <v>0</v>
      </c>
      <c r="AP56" s="303">
        <f t="shared" ref="AP56:AR58" si="29">J56</f>
        <v>0</v>
      </c>
      <c r="AQ56" s="303">
        <f t="shared" si="29"/>
        <v>0</v>
      </c>
      <c r="AR56" s="303">
        <f t="shared" si="29"/>
        <v>0</v>
      </c>
      <c r="AS56" s="329"/>
    </row>
    <row r="57" spans="1:45" ht="14.25" customHeight="1" x14ac:dyDescent="0.15">
      <c r="A57" s="142" t="str">
        <f>B57&amp;$C$2</f>
        <v/>
      </c>
      <c r="B57" s="538"/>
      <c r="C57" s="297">
        <f>F57+H57</f>
        <v>0</v>
      </c>
      <c r="D57" s="298">
        <f>C57*(B57-B56)</f>
        <v>0</v>
      </c>
      <c r="E57" s="541" t="str">
        <f>IF((J57-K57)=0,"",C57/(J57-K57))</f>
        <v/>
      </c>
      <c r="F57" s="296">
        <f>G57*$F$8</f>
        <v>0</v>
      </c>
      <c r="G57" s="3"/>
      <c r="H57" s="296">
        <f>I57*$H$8</f>
        <v>0</v>
      </c>
      <c r="I57" s="3"/>
      <c r="J57" s="572"/>
      <c r="K57" s="572"/>
      <c r="L57" s="572"/>
      <c r="M57" s="81"/>
      <c r="N57" s="81"/>
      <c r="O57" s="81"/>
      <c r="P57" s="81"/>
      <c r="Q57" s="81"/>
      <c r="AI57" s="303">
        <f>G57</f>
        <v>0</v>
      </c>
      <c r="AJ57" s="303">
        <f>I57</f>
        <v>0</v>
      </c>
      <c r="AK57" s="303" t="e">
        <f>#REF!</f>
        <v>#REF!</v>
      </c>
      <c r="AL57" s="303" t="e">
        <f>#REF!</f>
        <v>#REF!</v>
      </c>
      <c r="AM57" s="303" t="e">
        <f>#REF!</f>
        <v>#REF!</v>
      </c>
      <c r="AN57" s="303">
        <f>F57</f>
        <v>0</v>
      </c>
      <c r="AO57" s="303">
        <f>H57</f>
        <v>0</v>
      </c>
      <c r="AP57" s="303">
        <f t="shared" si="29"/>
        <v>0</v>
      </c>
      <c r="AQ57" s="303">
        <f t="shared" si="29"/>
        <v>0</v>
      </c>
      <c r="AR57" s="303">
        <f t="shared" si="29"/>
        <v>0</v>
      </c>
      <c r="AS57" s="329"/>
    </row>
    <row r="58" spans="1:45" ht="14.25" customHeight="1" x14ac:dyDescent="0.15">
      <c r="A58" s="142" t="str">
        <f>B58&amp;$C$2</f>
        <v/>
      </c>
      <c r="B58" s="538"/>
      <c r="C58" s="297">
        <f>F58+H58</f>
        <v>0</v>
      </c>
      <c r="D58" s="298">
        <f>C58*(B58-B57)</f>
        <v>0</v>
      </c>
      <c r="E58" s="541" t="str">
        <f>IF((J58-K58)=0,"",C58/(J58-K58))</f>
        <v/>
      </c>
      <c r="F58" s="296">
        <f>G58*$F$8</f>
        <v>0</v>
      </c>
      <c r="G58" s="3"/>
      <c r="H58" s="296">
        <f>I58*$H$8</f>
        <v>0</v>
      </c>
      <c r="I58" s="3"/>
      <c r="J58" s="572"/>
      <c r="K58" s="572"/>
      <c r="L58" s="572"/>
      <c r="M58" s="81"/>
      <c r="N58" s="81"/>
      <c r="O58" s="81"/>
      <c r="P58" s="81"/>
      <c r="Q58" s="81"/>
      <c r="AI58" s="303">
        <f>G58</f>
        <v>0</v>
      </c>
      <c r="AJ58" s="303">
        <f>I58</f>
        <v>0</v>
      </c>
      <c r="AK58" s="303" t="e">
        <f>#REF!</f>
        <v>#REF!</v>
      </c>
      <c r="AL58" s="303" t="e">
        <f>#REF!</f>
        <v>#REF!</v>
      </c>
      <c r="AM58" s="303" t="e">
        <f>#REF!</f>
        <v>#REF!</v>
      </c>
      <c r="AN58" s="303">
        <f>F58</f>
        <v>0</v>
      </c>
      <c r="AO58" s="303">
        <f>H58</f>
        <v>0</v>
      </c>
      <c r="AP58" s="303">
        <f t="shared" si="29"/>
        <v>0</v>
      </c>
      <c r="AQ58" s="303">
        <f t="shared" si="29"/>
        <v>0</v>
      </c>
      <c r="AR58" s="303">
        <f t="shared" si="29"/>
        <v>0</v>
      </c>
      <c r="AS58" s="329"/>
    </row>
    <row r="59" spans="1:45" ht="14.25" customHeight="1" x14ac:dyDescent="0.15">
      <c r="A59" s="142" t="str">
        <f t="shared" ref="A59:A67" si="30">B59&amp;$C$2</f>
        <v/>
      </c>
      <c r="B59" s="538"/>
      <c r="C59" s="297">
        <f t="shared" ref="C59:C67" si="31">F59+H59</f>
        <v>0</v>
      </c>
      <c r="D59" s="298">
        <f>C59*(B59-B37)</f>
        <v>0</v>
      </c>
      <c r="E59" s="541" t="str">
        <f t="shared" ref="E59:E67" si="32">IF((J59-K59)=0,"",C59/(J59-K59))</f>
        <v/>
      </c>
      <c r="F59" s="296">
        <f t="shared" ref="F59:F67" si="33">G59*$F$8</f>
        <v>0</v>
      </c>
      <c r="G59" s="3"/>
      <c r="H59" s="296">
        <f t="shared" ref="H59:H67" si="34">I59*$H$8</f>
        <v>0</v>
      </c>
      <c r="I59" s="3"/>
      <c r="J59" s="572"/>
      <c r="K59" s="572"/>
      <c r="L59" s="572"/>
      <c r="M59" s="81"/>
      <c r="N59" s="81"/>
      <c r="O59" s="81"/>
      <c r="P59" s="81"/>
      <c r="Q59" s="81"/>
      <c r="AI59" s="303">
        <f t="shared" ref="AI59:AI67" si="35">G59</f>
        <v>0</v>
      </c>
      <c r="AJ59" s="303">
        <f t="shared" ref="AJ59:AJ67" si="36">I59</f>
        <v>0</v>
      </c>
      <c r="AK59" s="303" t="e">
        <f>#REF!</f>
        <v>#REF!</v>
      </c>
      <c r="AL59" s="303" t="e">
        <f>#REF!</f>
        <v>#REF!</v>
      </c>
      <c r="AM59" s="303" t="e">
        <f>#REF!</f>
        <v>#REF!</v>
      </c>
      <c r="AN59" s="303">
        <f t="shared" ref="AN59:AN67" si="37">F59</f>
        <v>0</v>
      </c>
      <c r="AO59" s="303">
        <f t="shared" ref="AO59:AO67" si="38">H59</f>
        <v>0</v>
      </c>
      <c r="AP59" s="303">
        <f t="shared" ref="AP59:AP67" si="39">J59</f>
        <v>0</v>
      </c>
      <c r="AQ59" s="303">
        <f t="shared" ref="AQ59:AQ67" si="40">K59</f>
        <v>0</v>
      </c>
      <c r="AR59" s="303">
        <f t="shared" ref="AR59:AR67" si="41">L59</f>
        <v>0</v>
      </c>
      <c r="AS59" s="329"/>
    </row>
    <row r="60" spans="1:45" ht="14.25" customHeight="1" x14ac:dyDescent="0.15">
      <c r="A60" s="142" t="str">
        <f t="shared" si="30"/>
        <v/>
      </c>
      <c r="B60" s="538"/>
      <c r="C60" s="297">
        <f t="shared" si="31"/>
        <v>0</v>
      </c>
      <c r="D60" s="298">
        <f t="shared" ref="D60:D67" si="42">C60*(B60-B59)</f>
        <v>0</v>
      </c>
      <c r="E60" s="541" t="str">
        <f t="shared" si="32"/>
        <v/>
      </c>
      <c r="F60" s="296">
        <f t="shared" si="33"/>
        <v>0</v>
      </c>
      <c r="G60" s="3"/>
      <c r="H60" s="296">
        <f t="shared" si="34"/>
        <v>0</v>
      </c>
      <c r="I60" s="3"/>
      <c r="J60" s="572"/>
      <c r="K60" s="572"/>
      <c r="L60" s="572"/>
      <c r="M60" s="81"/>
      <c r="N60" s="81"/>
      <c r="O60" s="81"/>
      <c r="P60" s="81"/>
      <c r="Q60" s="81"/>
      <c r="AI60" s="303">
        <f t="shared" si="35"/>
        <v>0</v>
      </c>
      <c r="AJ60" s="303">
        <f t="shared" si="36"/>
        <v>0</v>
      </c>
      <c r="AK60" s="303" t="e">
        <f>#REF!</f>
        <v>#REF!</v>
      </c>
      <c r="AL60" s="303" t="e">
        <f>#REF!</f>
        <v>#REF!</v>
      </c>
      <c r="AM60" s="303" t="e">
        <f>#REF!</f>
        <v>#REF!</v>
      </c>
      <c r="AN60" s="303">
        <f t="shared" si="37"/>
        <v>0</v>
      </c>
      <c r="AO60" s="303">
        <f t="shared" si="38"/>
        <v>0</v>
      </c>
      <c r="AP60" s="303">
        <f t="shared" si="39"/>
        <v>0</v>
      </c>
      <c r="AQ60" s="303">
        <f t="shared" si="40"/>
        <v>0</v>
      </c>
      <c r="AR60" s="303">
        <f t="shared" si="41"/>
        <v>0</v>
      </c>
      <c r="AS60" s="329"/>
    </row>
    <row r="61" spans="1:45" ht="14.25" customHeight="1" x14ac:dyDescent="0.15">
      <c r="A61" s="142" t="str">
        <f t="shared" si="30"/>
        <v/>
      </c>
      <c r="B61" s="538"/>
      <c r="C61" s="297">
        <f t="shared" si="31"/>
        <v>0</v>
      </c>
      <c r="D61" s="298">
        <f t="shared" si="42"/>
        <v>0</v>
      </c>
      <c r="E61" s="541" t="str">
        <f t="shared" si="32"/>
        <v/>
      </c>
      <c r="F61" s="296">
        <f t="shared" si="33"/>
        <v>0</v>
      </c>
      <c r="G61" s="3"/>
      <c r="H61" s="296">
        <f t="shared" si="34"/>
        <v>0</v>
      </c>
      <c r="I61" s="3"/>
      <c r="J61" s="572"/>
      <c r="K61" s="572"/>
      <c r="L61" s="572"/>
      <c r="M61" s="81"/>
      <c r="N61" s="81"/>
      <c r="O61" s="81"/>
      <c r="P61" s="81"/>
      <c r="Q61" s="81"/>
      <c r="AI61" s="303">
        <f t="shared" si="35"/>
        <v>0</v>
      </c>
      <c r="AJ61" s="303">
        <f t="shared" si="36"/>
        <v>0</v>
      </c>
      <c r="AK61" s="303" t="e">
        <f>#REF!</f>
        <v>#REF!</v>
      </c>
      <c r="AL61" s="303" t="e">
        <f>#REF!</f>
        <v>#REF!</v>
      </c>
      <c r="AM61" s="303" t="e">
        <f>#REF!</f>
        <v>#REF!</v>
      </c>
      <c r="AN61" s="303">
        <f t="shared" si="37"/>
        <v>0</v>
      </c>
      <c r="AO61" s="303">
        <f t="shared" si="38"/>
        <v>0</v>
      </c>
      <c r="AP61" s="303">
        <f t="shared" si="39"/>
        <v>0</v>
      </c>
      <c r="AQ61" s="303">
        <f t="shared" si="40"/>
        <v>0</v>
      </c>
      <c r="AR61" s="303">
        <f t="shared" si="41"/>
        <v>0</v>
      </c>
      <c r="AS61" s="329"/>
    </row>
    <row r="62" spans="1:45" ht="14.25" customHeight="1" x14ac:dyDescent="0.15">
      <c r="A62" s="142" t="str">
        <f t="shared" si="30"/>
        <v/>
      </c>
      <c r="B62" s="538"/>
      <c r="C62" s="297">
        <f t="shared" si="31"/>
        <v>0</v>
      </c>
      <c r="D62" s="298">
        <f t="shared" si="42"/>
        <v>0</v>
      </c>
      <c r="E62" s="541" t="str">
        <f t="shared" si="32"/>
        <v/>
      </c>
      <c r="F62" s="296">
        <f t="shared" si="33"/>
        <v>0</v>
      </c>
      <c r="G62" s="3"/>
      <c r="H62" s="296">
        <f t="shared" si="34"/>
        <v>0</v>
      </c>
      <c r="I62" s="3"/>
      <c r="J62" s="572"/>
      <c r="K62" s="572"/>
      <c r="L62" s="572"/>
      <c r="M62" s="81"/>
      <c r="N62" s="81"/>
      <c r="O62" s="81"/>
      <c r="P62" s="81"/>
      <c r="Q62" s="81"/>
      <c r="AI62" s="303">
        <f t="shared" si="35"/>
        <v>0</v>
      </c>
      <c r="AJ62" s="303">
        <f t="shared" si="36"/>
        <v>0</v>
      </c>
      <c r="AK62" s="303" t="e">
        <f>#REF!</f>
        <v>#REF!</v>
      </c>
      <c r="AL62" s="303" t="e">
        <f>#REF!</f>
        <v>#REF!</v>
      </c>
      <c r="AM62" s="303" t="e">
        <f>#REF!</f>
        <v>#REF!</v>
      </c>
      <c r="AN62" s="303">
        <f t="shared" si="37"/>
        <v>0</v>
      </c>
      <c r="AO62" s="303">
        <f t="shared" si="38"/>
        <v>0</v>
      </c>
      <c r="AP62" s="303">
        <f t="shared" si="39"/>
        <v>0</v>
      </c>
      <c r="AQ62" s="303">
        <f t="shared" si="40"/>
        <v>0</v>
      </c>
      <c r="AR62" s="303">
        <f t="shared" si="41"/>
        <v>0</v>
      </c>
      <c r="AS62" s="329"/>
    </row>
    <row r="63" spans="1:45" ht="14.25" customHeight="1" x14ac:dyDescent="0.15">
      <c r="A63" s="142" t="str">
        <f t="shared" si="30"/>
        <v/>
      </c>
      <c r="B63" s="538"/>
      <c r="C63" s="297">
        <f t="shared" si="31"/>
        <v>0</v>
      </c>
      <c r="D63" s="298">
        <f t="shared" si="42"/>
        <v>0</v>
      </c>
      <c r="E63" s="541" t="str">
        <f t="shared" si="32"/>
        <v/>
      </c>
      <c r="F63" s="296">
        <f t="shared" si="33"/>
        <v>0</v>
      </c>
      <c r="G63" s="3"/>
      <c r="H63" s="296">
        <f t="shared" si="34"/>
        <v>0</v>
      </c>
      <c r="I63" s="3"/>
      <c r="J63" s="572"/>
      <c r="K63" s="572"/>
      <c r="L63" s="572"/>
      <c r="M63" s="81"/>
      <c r="N63" s="81"/>
      <c r="O63" s="81"/>
      <c r="P63" s="81"/>
      <c r="Q63" s="81"/>
      <c r="AI63" s="303">
        <f t="shared" si="35"/>
        <v>0</v>
      </c>
      <c r="AJ63" s="303">
        <f t="shared" si="36"/>
        <v>0</v>
      </c>
      <c r="AK63" s="303" t="e">
        <f>#REF!</f>
        <v>#REF!</v>
      </c>
      <c r="AL63" s="303" t="e">
        <f>#REF!</f>
        <v>#REF!</v>
      </c>
      <c r="AM63" s="303" t="e">
        <f>#REF!</f>
        <v>#REF!</v>
      </c>
      <c r="AN63" s="303">
        <f t="shared" si="37"/>
        <v>0</v>
      </c>
      <c r="AO63" s="303">
        <f t="shared" si="38"/>
        <v>0</v>
      </c>
      <c r="AP63" s="303">
        <f t="shared" si="39"/>
        <v>0</v>
      </c>
      <c r="AQ63" s="303">
        <f t="shared" si="40"/>
        <v>0</v>
      </c>
      <c r="AR63" s="303">
        <f t="shared" si="41"/>
        <v>0</v>
      </c>
      <c r="AS63" s="329"/>
    </row>
    <row r="64" spans="1:45" ht="14.25" customHeight="1" x14ac:dyDescent="0.15">
      <c r="A64" s="142" t="str">
        <f t="shared" si="30"/>
        <v/>
      </c>
      <c r="B64" s="538"/>
      <c r="C64" s="297">
        <f t="shared" si="31"/>
        <v>0</v>
      </c>
      <c r="D64" s="298">
        <f t="shared" si="42"/>
        <v>0</v>
      </c>
      <c r="E64" s="541" t="str">
        <f t="shared" si="32"/>
        <v/>
      </c>
      <c r="F64" s="296">
        <f t="shared" si="33"/>
        <v>0</v>
      </c>
      <c r="G64" s="3"/>
      <c r="H64" s="296">
        <f t="shared" si="34"/>
        <v>0</v>
      </c>
      <c r="I64" s="3"/>
      <c r="J64" s="572"/>
      <c r="K64" s="572"/>
      <c r="L64" s="572"/>
      <c r="M64" s="81"/>
      <c r="N64" s="81"/>
      <c r="O64" s="81"/>
      <c r="P64" s="81"/>
      <c r="Q64" s="81"/>
      <c r="AI64" s="303">
        <f t="shared" si="35"/>
        <v>0</v>
      </c>
      <c r="AJ64" s="303">
        <f t="shared" si="36"/>
        <v>0</v>
      </c>
      <c r="AK64" s="303" t="e">
        <f>#REF!</f>
        <v>#REF!</v>
      </c>
      <c r="AL64" s="303" t="e">
        <f>#REF!</f>
        <v>#REF!</v>
      </c>
      <c r="AM64" s="303" t="e">
        <f>#REF!</f>
        <v>#REF!</v>
      </c>
      <c r="AN64" s="303">
        <f t="shared" si="37"/>
        <v>0</v>
      </c>
      <c r="AO64" s="303">
        <f t="shared" si="38"/>
        <v>0</v>
      </c>
      <c r="AP64" s="303">
        <f t="shared" si="39"/>
        <v>0</v>
      </c>
      <c r="AQ64" s="303">
        <f t="shared" si="40"/>
        <v>0</v>
      </c>
      <c r="AR64" s="303">
        <f t="shared" si="41"/>
        <v>0</v>
      </c>
      <c r="AS64" s="329"/>
    </row>
    <row r="65" spans="1:54" ht="14.25" customHeight="1" x14ac:dyDescent="0.15">
      <c r="A65" s="142" t="str">
        <f t="shared" si="30"/>
        <v/>
      </c>
      <c r="B65" s="538"/>
      <c r="C65" s="297">
        <f t="shared" si="31"/>
        <v>0</v>
      </c>
      <c r="D65" s="298">
        <f t="shared" si="42"/>
        <v>0</v>
      </c>
      <c r="E65" s="541" t="str">
        <f t="shared" si="32"/>
        <v/>
      </c>
      <c r="F65" s="296">
        <f t="shared" si="33"/>
        <v>0</v>
      </c>
      <c r="G65" s="3"/>
      <c r="H65" s="296">
        <f t="shared" si="34"/>
        <v>0</v>
      </c>
      <c r="I65" s="3"/>
      <c r="J65" s="572"/>
      <c r="K65" s="572"/>
      <c r="L65" s="572"/>
      <c r="M65" s="81"/>
      <c r="N65" s="81"/>
      <c r="O65" s="81"/>
      <c r="P65" s="81"/>
      <c r="Q65" s="81"/>
      <c r="AI65" s="303">
        <f t="shared" si="35"/>
        <v>0</v>
      </c>
      <c r="AJ65" s="303">
        <f t="shared" si="36"/>
        <v>0</v>
      </c>
      <c r="AK65" s="303" t="e">
        <f>#REF!</f>
        <v>#REF!</v>
      </c>
      <c r="AL65" s="303" t="e">
        <f>#REF!</f>
        <v>#REF!</v>
      </c>
      <c r="AM65" s="303" t="e">
        <f>#REF!</f>
        <v>#REF!</v>
      </c>
      <c r="AN65" s="303">
        <f t="shared" si="37"/>
        <v>0</v>
      </c>
      <c r="AO65" s="303">
        <f t="shared" si="38"/>
        <v>0</v>
      </c>
      <c r="AP65" s="303">
        <f t="shared" si="39"/>
        <v>0</v>
      </c>
      <c r="AQ65" s="303">
        <f t="shared" si="40"/>
        <v>0</v>
      </c>
      <c r="AR65" s="303">
        <f t="shared" si="41"/>
        <v>0</v>
      </c>
      <c r="AS65" s="329"/>
    </row>
    <row r="66" spans="1:54" ht="14.25" customHeight="1" x14ac:dyDescent="0.15">
      <c r="A66" s="142" t="str">
        <f t="shared" si="30"/>
        <v/>
      </c>
      <c r="B66" s="538"/>
      <c r="C66" s="297">
        <f t="shared" si="31"/>
        <v>0</v>
      </c>
      <c r="D66" s="298">
        <f t="shared" si="42"/>
        <v>0</v>
      </c>
      <c r="E66" s="541" t="str">
        <f t="shared" si="32"/>
        <v/>
      </c>
      <c r="F66" s="296">
        <f t="shared" si="33"/>
        <v>0</v>
      </c>
      <c r="G66" s="3"/>
      <c r="H66" s="296">
        <f t="shared" si="34"/>
        <v>0</v>
      </c>
      <c r="I66" s="3"/>
      <c r="J66" s="572"/>
      <c r="K66" s="572"/>
      <c r="L66" s="572"/>
      <c r="M66" s="81"/>
      <c r="N66" s="81"/>
      <c r="O66" s="81"/>
      <c r="P66" s="81"/>
      <c r="Q66" s="81"/>
      <c r="AI66" s="303">
        <f t="shared" si="35"/>
        <v>0</v>
      </c>
      <c r="AJ66" s="303">
        <f t="shared" si="36"/>
        <v>0</v>
      </c>
      <c r="AK66" s="303" t="e">
        <f>#REF!</f>
        <v>#REF!</v>
      </c>
      <c r="AL66" s="303" t="e">
        <f>#REF!</f>
        <v>#REF!</v>
      </c>
      <c r="AM66" s="303" t="e">
        <f>#REF!</f>
        <v>#REF!</v>
      </c>
      <c r="AN66" s="303">
        <f t="shared" si="37"/>
        <v>0</v>
      </c>
      <c r="AO66" s="303">
        <f t="shared" si="38"/>
        <v>0</v>
      </c>
      <c r="AP66" s="303">
        <f t="shared" si="39"/>
        <v>0</v>
      </c>
      <c r="AQ66" s="303">
        <f t="shared" si="40"/>
        <v>0</v>
      </c>
      <c r="AR66" s="303">
        <f t="shared" si="41"/>
        <v>0</v>
      </c>
      <c r="AS66" s="329"/>
    </row>
    <row r="67" spans="1:54" ht="14.25" customHeight="1" x14ac:dyDescent="0.15">
      <c r="A67" s="142" t="str">
        <f t="shared" si="30"/>
        <v/>
      </c>
      <c r="B67" s="538"/>
      <c r="C67" s="297">
        <f t="shared" si="31"/>
        <v>0</v>
      </c>
      <c r="D67" s="298">
        <f t="shared" si="42"/>
        <v>0</v>
      </c>
      <c r="E67" s="541" t="str">
        <f t="shared" si="32"/>
        <v/>
      </c>
      <c r="F67" s="296">
        <f t="shared" si="33"/>
        <v>0</v>
      </c>
      <c r="G67" s="3"/>
      <c r="H67" s="296">
        <f t="shared" si="34"/>
        <v>0</v>
      </c>
      <c r="I67" s="3"/>
      <c r="J67" s="572"/>
      <c r="K67" s="572"/>
      <c r="L67" s="572"/>
      <c r="M67" s="81"/>
      <c r="N67" s="81"/>
      <c r="O67" s="81"/>
      <c r="P67" s="81"/>
      <c r="Q67" s="81"/>
      <c r="AI67" s="303">
        <f t="shared" si="35"/>
        <v>0</v>
      </c>
      <c r="AJ67" s="303">
        <f t="shared" si="36"/>
        <v>0</v>
      </c>
      <c r="AK67" s="303" t="e">
        <f>#REF!</f>
        <v>#REF!</v>
      </c>
      <c r="AL67" s="303" t="e">
        <f>#REF!</f>
        <v>#REF!</v>
      </c>
      <c r="AM67" s="303" t="e">
        <f>#REF!</f>
        <v>#REF!</v>
      </c>
      <c r="AN67" s="303">
        <f t="shared" si="37"/>
        <v>0</v>
      </c>
      <c r="AO67" s="303">
        <f t="shared" si="38"/>
        <v>0</v>
      </c>
      <c r="AP67" s="303">
        <f t="shared" si="39"/>
        <v>0</v>
      </c>
      <c r="AQ67" s="303">
        <f t="shared" si="40"/>
        <v>0</v>
      </c>
      <c r="AR67" s="303">
        <f t="shared" si="41"/>
        <v>0</v>
      </c>
      <c r="AS67" s="329"/>
    </row>
    <row r="68" spans="1:54" ht="14.25" customHeight="1" x14ac:dyDescent="0.15">
      <c r="A68" s="142" t="str">
        <f t="shared" si="0"/>
        <v/>
      </c>
      <c r="B68" s="538"/>
      <c r="C68" s="297">
        <f t="shared" si="12"/>
        <v>0</v>
      </c>
      <c r="D68" s="298">
        <f>C68*(B68-B46)</f>
        <v>0</v>
      </c>
      <c r="E68" s="541" t="str">
        <f t="shared" si="20"/>
        <v/>
      </c>
      <c r="F68" s="296">
        <f t="shared" si="2"/>
        <v>0</v>
      </c>
      <c r="G68" s="3"/>
      <c r="H68" s="296">
        <f t="shared" si="3"/>
        <v>0</v>
      </c>
      <c r="I68" s="3"/>
      <c r="J68" s="572"/>
      <c r="K68" s="572"/>
      <c r="L68" s="572"/>
      <c r="M68" s="81"/>
      <c r="N68" s="81"/>
      <c r="O68" s="81"/>
      <c r="P68" s="81"/>
      <c r="Q68" s="81"/>
      <c r="AI68" s="303">
        <f t="shared" si="21"/>
        <v>0</v>
      </c>
      <c r="AJ68" s="303">
        <f t="shared" si="22"/>
        <v>0</v>
      </c>
      <c r="AK68" s="303" t="e">
        <f>#REF!</f>
        <v>#REF!</v>
      </c>
      <c r="AL68" s="303" t="e">
        <f>#REF!</f>
        <v>#REF!</v>
      </c>
      <c r="AM68" s="303" t="e">
        <f>#REF!</f>
        <v>#REF!</v>
      </c>
      <c r="AN68" s="303">
        <f t="shared" si="23"/>
        <v>0</v>
      </c>
      <c r="AO68" s="303">
        <f t="shared" si="24"/>
        <v>0</v>
      </c>
      <c r="AP68" s="303">
        <f t="shared" si="25"/>
        <v>0</v>
      </c>
      <c r="AQ68" s="303">
        <f t="shared" si="26"/>
        <v>0</v>
      </c>
      <c r="AR68" s="303">
        <f t="shared" si="27"/>
        <v>0</v>
      </c>
      <c r="AS68" s="329"/>
    </row>
    <row r="69" spans="1:54" ht="14.25" customHeight="1" x14ac:dyDescent="0.15">
      <c r="A69" s="142" t="str">
        <f t="shared" si="0"/>
        <v/>
      </c>
      <c r="B69" s="538"/>
      <c r="C69" s="297">
        <f t="shared" si="12"/>
        <v>0</v>
      </c>
      <c r="D69" s="298">
        <f t="shared" si="4"/>
        <v>0</v>
      </c>
      <c r="E69" s="541" t="str">
        <f t="shared" si="20"/>
        <v/>
      </c>
      <c r="F69" s="296">
        <f t="shared" si="2"/>
        <v>0</v>
      </c>
      <c r="G69" s="3"/>
      <c r="H69" s="296">
        <f t="shared" si="3"/>
        <v>0</v>
      </c>
      <c r="I69" s="3"/>
      <c r="J69" s="572"/>
      <c r="K69" s="572"/>
      <c r="L69" s="572"/>
      <c r="M69" s="81"/>
      <c r="N69" s="81"/>
      <c r="O69" s="81"/>
      <c r="P69" s="81"/>
      <c r="Q69" s="81"/>
      <c r="AI69" s="303">
        <f t="shared" si="21"/>
        <v>0</v>
      </c>
      <c r="AJ69" s="303">
        <f t="shared" si="22"/>
        <v>0</v>
      </c>
      <c r="AK69" s="303" t="e">
        <f>#REF!</f>
        <v>#REF!</v>
      </c>
      <c r="AL69" s="303" t="e">
        <f>#REF!</f>
        <v>#REF!</v>
      </c>
      <c r="AM69" s="303" t="e">
        <f>#REF!</f>
        <v>#REF!</v>
      </c>
      <c r="AN69" s="303">
        <f t="shared" si="23"/>
        <v>0</v>
      </c>
      <c r="AO69" s="303">
        <f t="shared" si="24"/>
        <v>0</v>
      </c>
      <c r="AP69" s="303">
        <f t="shared" si="25"/>
        <v>0</v>
      </c>
      <c r="AQ69" s="303">
        <f t="shared" si="26"/>
        <v>0</v>
      </c>
      <c r="AR69" s="303">
        <f t="shared" si="27"/>
        <v>0</v>
      </c>
      <c r="AS69" s="329"/>
    </row>
    <row r="70" spans="1:54" ht="14.25" customHeight="1" x14ac:dyDescent="0.15">
      <c r="A70" s="142" t="str">
        <f t="shared" si="0"/>
        <v/>
      </c>
      <c r="B70" s="538"/>
      <c r="C70" s="297">
        <f t="shared" si="12"/>
        <v>0</v>
      </c>
      <c r="D70" s="298">
        <f t="shared" si="4"/>
        <v>0</v>
      </c>
      <c r="E70" s="541" t="str">
        <f t="shared" si="20"/>
        <v/>
      </c>
      <c r="F70" s="296">
        <f t="shared" si="2"/>
        <v>0</v>
      </c>
      <c r="G70" s="3"/>
      <c r="H70" s="296">
        <f t="shared" si="3"/>
        <v>0</v>
      </c>
      <c r="I70" s="3"/>
      <c r="J70" s="572"/>
      <c r="K70" s="572"/>
      <c r="L70" s="572"/>
      <c r="M70" s="81"/>
      <c r="N70" s="81"/>
      <c r="O70" s="81"/>
      <c r="P70" s="81"/>
      <c r="Q70" s="81"/>
      <c r="AI70" s="303">
        <f t="shared" si="21"/>
        <v>0</v>
      </c>
      <c r="AJ70" s="303">
        <f t="shared" si="22"/>
        <v>0</v>
      </c>
      <c r="AK70" s="303" t="e">
        <f>#REF!</f>
        <v>#REF!</v>
      </c>
      <c r="AL70" s="303" t="e">
        <f>#REF!</f>
        <v>#REF!</v>
      </c>
      <c r="AM70" s="303" t="e">
        <f>#REF!</f>
        <v>#REF!</v>
      </c>
      <c r="AN70" s="303">
        <f t="shared" si="23"/>
        <v>0</v>
      </c>
      <c r="AO70" s="303">
        <f t="shared" si="24"/>
        <v>0</v>
      </c>
      <c r="AP70" s="303">
        <f t="shared" si="25"/>
        <v>0</v>
      </c>
      <c r="AQ70" s="303">
        <f t="shared" si="26"/>
        <v>0</v>
      </c>
      <c r="AR70" s="303">
        <f t="shared" si="27"/>
        <v>0</v>
      </c>
      <c r="AS70" s="329"/>
    </row>
    <row r="71" spans="1:54" ht="14.25" customHeight="1" x14ac:dyDescent="0.15">
      <c r="A71" s="142" t="str">
        <f t="shared" si="0"/>
        <v/>
      </c>
      <c r="B71" s="538"/>
      <c r="C71" s="297">
        <f t="shared" si="12"/>
        <v>0</v>
      </c>
      <c r="D71" s="298">
        <f t="shared" si="4"/>
        <v>0</v>
      </c>
      <c r="E71" s="541" t="str">
        <f t="shared" si="20"/>
        <v/>
      </c>
      <c r="F71" s="296">
        <f t="shared" si="2"/>
        <v>0</v>
      </c>
      <c r="G71" s="3"/>
      <c r="H71" s="296">
        <f t="shared" si="3"/>
        <v>0</v>
      </c>
      <c r="I71" s="3"/>
      <c r="J71" s="572"/>
      <c r="K71" s="572"/>
      <c r="L71" s="572"/>
      <c r="M71" s="81"/>
      <c r="N71" s="81"/>
      <c r="O71" s="81"/>
      <c r="P71" s="81"/>
      <c r="Q71" s="81"/>
      <c r="AI71" s="303">
        <f t="shared" si="21"/>
        <v>0</v>
      </c>
      <c r="AJ71" s="303">
        <f t="shared" si="22"/>
        <v>0</v>
      </c>
      <c r="AK71" s="303" t="e">
        <f>#REF!</f>
        <v>#REF!</v>
      </c>
      <c r="AL71" s="303" t="e">
        <f>#REF!</f>
        <v>#REF!</v>
      </c>
      <c r="AM71" s="303" t="e">
        <f>#REF!</f>
        <v>#REF!</v>
      </c>
      <c r="AN71" s="303">
        <f t="shared" si="23"/>
        <v>0</v>
      </c>
      <c r="AO71" s="303">
        <f t="shared" si="24"/>
        <v>0</v>
      </c>
      <c r="AP71" s="303">
        <f t="shared" si="25"/>
        <v>0</v>
      </c>
      <c r="AQ71" s="303">
        <f t="shared" si="26"/>
        <v>0</v>
      </c>
      <c r="AR71" s="303">
        <f t="shared" si="27"/>
        <v>0</v>
      </c>
      <c r="AS71" s="329"/>
    </row>
    <row r="72" spans="1:54" ht="14.25" customHeight="1" x14ac:dyDescent="0.15">
      <c r="A72" s="142" t="str">
        <f t="shared" si="0"/>
        <v/>
      </c>
      <c r="B72" s="538"/>
      <c r="C72" s="297">
        <f t="shared" si="12"/>
        <v>0</v>
      </c>
      <c r="D72" s="298">
        <f t="shared" si="4"/>
        <v>0</v>
      </c>
      <c r="E72" s="541" t="str">
        <f t="shared" si="20"/>
        <v/>
      </c>
      <c r="F72" s="296">
        <f t="shared" si="2"/>
        <v>0</v>
      </c>
      <c r="G72" s="3"/>
      <c r="H72" s="296">
        <f t="shared" si="3"/>
        <v>0</v>
      </c>
      <c r="I72" s="3"/>
      <c r="J72" s="572"/>
      <c r="K72" s="572"/>
      <c r="L72" s="572"/>
      <c r="M72" s="81"/>
      <c r="N72" s="81"/>
      <c r="O72" s="81"/>
      <c r="P72" s="81"/>
      <c r="Q72" s="81"/>
      <c r="AI72" s="303">
        <f t="shared" si="21"/>
        <v>0</v>
      </c>
      <c r="AJ72" s="303">
        <f t="shared" si="22"/>
        <v>0</v>
      </c>
      <c r="AK72" s="303" t="e">
        <f>#REF!</f>
        <v>#REF!</v>
      </c>
      <c r="AL72" s="303" t="e">
        <f>#REF!</f>
        <v>#REF!</v>
      </c>
      <c r="AM72" s="303" t="e">
        <f>#REF!</f>
        <v>#REF!</v>
      </c>
      <c r="AN72" s="303">
        <f t="shared" si="23"/>
        <v>0</v>
      </c>
      <c r="AO72" s="303">
        <f t="shared" si="24"/>
        <v>0</v>
      </c>
      <c r="AP72" s="303">
        <f t="shared" si="25"/>
        <v>0</v>
      </c>
      <c r="AQ72" s="303">
        <f t="shared" si="26"/>
        <v>0</v>
      </c>
      <c r="AR72" s="303">
        <f t="shared" si="27"/>
        <v>0</v>
      </c>
      <c r="AS72" s="329"/>
    </row>
    <row r="73" spans="1:54" ht="14.25" customHeight="1" x14ac:dyDescent="0.15">
      <c r="A73" s="142" t="str">
        <f t="shared" si="0"/>
        <v/>
      </c>
      <c r="B73" s="538"/>
      <c r="C73" s="297">
        <f t="shared" si="12"/>
        <v>0</v>
      </c>
      <c r="D73" s="298">
        <f t="shared" si="4"/>
        <v>0</v>
      </c>
      <c r="E73" s="541" t="str">
        <f t="shared" si="20"/>
        <v/>
      </c>
      <c r="F73" s="296">
        <f t="shared" si="2"/>
        <v>0</v>
      </c>
      <c r="G73" s="3"/>
      <c r="H73" s="296">
        <f t="shared" si="3"/>
        <v>0</v>
      </c>
      <c r="I73" s="3"/>
      <c r="J73" s="572"/>
      <c r="K73" s="572"/>
      <c r="L73" s="572"/>
      <c r="M73" s="81"/>
      <c r="N73" s="81"/>
      <c r="O73" s="81"/>
      <c r="P73" s="81"/>
      <c r="Q73" s="81"/>
      <c r="AI73" s="303">
        <f t="shared" si="21"/>
        <v>0</v>
      </c>
      <c r="AJ73" s="303">
        <f t="shared" si="22"/>
        <v>0</v>
      </c>
      <c r="AK73" s="303" t="e">
        <f>#REF!</f>
        <v>#REF!</v>
      </c>
      <c r="AL73" s="303" t="e">
        <f>#REF!</f>
        <v>#REF!</v>
      </c>
      <c r="AM73" s="303" t="e">
        <f>#REF!</f>
        <v>#REF!</v>
      </c>
      <c r="AN73" s="303">
        <f t="shared" si="23"/>
        <v>0</v>
      </c>
      <c r="AO73" s="303">
        <f t="shared" si="24"/>
        <v>0</v>
      </c>
      <c r="AP73" s="303">
        <f t="shared" si="25"/>
        <v>0</v>
      </c>
      <c r="AQ73" s="303">
        <f t="shared" si="26"/>
        <v>0</v>
      </c>
      <c r="AR73" s="303">
        <f t="shared" si="27"/>
        <v>0</v>
      </c>
      <c r="AS73" s="329"/>
    </row>
    <row r="74" spans="1:54" ht="14.25" customHeight="1" x14ac:dyDescent="0.15">
      <c r="A74" s="142" t="str">
        <f t="shared" si="0"/>
        <v/>
      </c>
      <c r="B74" s="538"/>
      <c r="C74" s="297">
        <f t="shared" si="12"/>
        <v>0</v>
      </c>
      <c r="D74" s="298">
        <f t="shared" si="4"/>
        <v>0</v>
      </c>
      <c r="E74" s="541" t="str">
        <f t="shared" si="20"/>
        <v/>
      </c>
      <c r="F74" s="296">
        <f t="shared" si="2"/>
        <v>0</v>
      </c>
      <c r="G74" s="3"/>
      <c r="H74" s="296">
        <f t="shared" si="3"/>
        <v>0</v>
      </c>
      <c r="I74" s="3"/>
      <c r="J74" s="572"/>
      <c r="K74" s="572"/>
      <c r="L74" s="572"/>
      <c r="M74" s="81"/>
      <c r="N74" s="81"/>
      <c r="O74" s="81"/>
      <c r="P74" s="81"/>
      <c r="Q74" s="81"/>
      <c r="AI74" s="303">
        <f t="shared" si="21"/>
        <v>0</v>
      </c>
      <c r="AJ74" s="303">
        <f t="shared" si="22"/>
        <v>0</v>
      </c>
      <c r="AK74" s="303" t="e">
        <f>#REF!</f>
        <v>#REF!</v>
      </c>
      <c r="AL74" s="303" t="e">
        <f>#REF!</f>
        <v>#REF!</v>
      </c>
      <c r="AM74" s="303" t="e">
        <f>#REF!</f>
        <v>#REF!</v>
      </c>
      <c r="AN74" s="303">
        <f t="shared" si="23"/>
        <v>0</v>
      </c>
      <c r="AO74" s="303">
        <f t="shared" si="24"/>
        <v>0</v>
      </c>
      <c r="AP74" s="303">
        <f t="shared" si="25"/>
        <v>0</v>
      </c>
      <c r="AQ74" s="303">
        <f t="shared" si="26"/>
        <v>0</v>
      </c>
      <c r="AR74" s="303">
        <f t="shared" si="27"/>
        <v>0</v>
      </c>
      <c r="AS74" s="329"/>
    </row>
    <row r="75" spans="1:54" ht="14.25" customHeight="1" x14ac:dyDescent="0.15">
      <c r="A75" s="142" t="str">
        <f t="shared" si="0"/>
        <v/>
      </c>
      <c r="B75" s="538"/>
      <c r="C75" s="297">
        <f t="shared" si="12"/>
        <v>0</v>
      </c>
      <c r="D75" s="298">
        <f t="shared" si="4"/>
        <v>0</v>
      </c>
      <c r="E75" s="541" t="str">
        <f t="shared" si="20"/>
        <v/>
      </c>
      <c r="F75" s="296">
        <f t="shared" si="2"/>
        <v>0</v>
      </c>
      <c r="G75" s="3"/>
      <c r="H75" s="296">
        <f t="shared" si="3"/>
        <v>0</v>
      </c>
      <c r="I75" s="3"/>
      <c r="J75" s="572"/>
      <c r="K75" s="572"/>
      <c r="L75" s="572"/>
      <c r="M75" s="81"/>
      <c r="N75" s="81"/>
      <c r="O75" s="81"/>
      <c r="P75" s="81"/>
      <c r="Q75" s="81"/>
      <c r="AI75" s="303">
        <f t="shared" si="21"/>
        <v>0</v>
      </c>
      <c r="AJ75" s="303">
        <f t="shared" si="22"/>
        <v>0</v>
      </c>
      <c r="AK75" s="303" t="e">
        <f>#REF!</f>
        <v>#REF!</v>
      </c>
      <c r="AL75" s="303" t="e">
        <f>#REF!</f>
        <v>#REF!</v>
      </c>
      <c r="AM75" s="303" t="e">
        <f>#REF!</f>
        <v>#REF!</v>
      </c>
      <c r="AN75" s="303">
        <f t="shared" si="23"/>
        <v>0</v>
      </c>
      <c r="AO75" s="303">
        <f t="shared" si="24"/>
        <v>0</v>
      </c>
      <c r="AP75" s="303">
        <f t="shared" si="25"/>
        <v>0</v>
      </c>
      <c r="AQ75" s="303">
        <f t="shared" si="26"/>
        <v>0</v>
      </c>
      <c r="AR75" s="303">
        <f t="shared" si="27"/>
        <v>0</v>
      </c>
      <c r="AS75" s="329"/>
    </row>
    <row r="76" spans="1:54" ht="14.25" customHeight="1" x14ac:dyDescent="0.15">
      <c r="A76" s="142" t="str">
        <f t="shared" si="0"/>
        <v/>
      </c>
      <c r="B76" s="538"/>
      <c r="C76" s="297">
        <f t="shared" si="12"/>
        <v>0</v>
      </c>
      <c r="D76" s="298">
        <f t="shared" si="4"/>
        <v>0</v>
      </c>
      <c r="E76" s="541" t="str">
        <f t="shared" si="20"/>
        <v/>
      </c>
      <c r="F76" s="296">
        <f t="shared" si="2"/>
        <v>0</v>
      </c>
      <c r="G76" s="3"/>
      <c r="H76" s="296">
        <f t="shared" si="3"/>
        <v>0</v>
      </c>
      <c r="I76" s="3"/>
      <c r="J76" s="572"/>
      <c r="K76" s="572"/>
      <c r="L76" s="572"/>
      <c r="M76" s="81"/>
      <c r="N76" s="81"/>
      <c r="O76" s="81"/>
      <c r="P76" s="81"/>
      <c r="Q76" s="81"/>
      <c r="AI76" s="303">
        <f t="shared" si="21"/>
        <v>0</v>
      </c>
      <c r="AJ76" s="303">
        <f t="shared" si="22"/>
        <v>0</v>
      </c>
      <c r="AK76" s="303" t="e">
        <f>#REF!</f>
        <v>#REF!</v>
      </c>
      <c r="AL76" s="303" t="e">
        <f>#REF!</f>
        <v>#REF!</v>
      </c>
      <c r="AM76" s="303" t="e">
        <f>#REF!</f>
        <v>#REF!</v>
      </c>
      <c r="AN76" s="303">
        <f t="shared" si="23"/>
        <v>0</v>
      </c>
      <c r="AO76" s="303">
        <f t="shared" si="24"/>
        <v>0</v>
      </c>
      <c r="AP76" s="303">
        <f t="shared" si="25"/>
        <v>0</v>
      </c>
      <c r="AQ76" s="303">
        <f t="shared" si="26"/>
        <v>0</v>
      </c>
      <c r="AR76" s="303">
        <f t="shared" si="27"/>
        <v>0</v>
      </c>
      <c r="AS76" s="329"/>
    </row>
    <row r="77" spans="1:54" ht="14.25" customHeight="1" x14ac:dyDescent="0.15">
      <c r="A77" s="142" t="str">
        <f t="shared" si="0"/>
        <v/>
      </c>
      <c r="B77" s="538"/>
      <c r="C77" s="297">
        <f t="shared" si="12"/>
        <v>0</v>
      </c>
      <c r="D77" s="298">
        <f t="shared" si="4"/>
        <v>0</v>
      </c>
      <c r="E77" s="541" t="str">
        <f t="shared" si="20"/>
        <v/>
      </c>
      <c r="F77" s="296">
        <f t="shared" si="2"/>
        <v>0</v>
      </c>
      <c r="G77" s="3"/>
      <c r="H77" s="296">
        <f t="shared" si="3"/>
        <v>0</v>
      </c>
      <c r="I77" s="3"/>
      <c r="J77" s="572"/>
      <c r="K77" s="572"/>
      <c r="L77" s="572"/>
      <c r="M77" s="81"/>
      <c r="N77" s="81"/>
      <c r="O77" s="81"/>
      <c r="P77" s="81"/>
      <c r="Q77" s="81"/>
      <c r="AI77" s="303">
        <f t="shared" si="21"/>
        <v>0</v>
      </c>
      <c r="AJ77" s="303">
        <f t="shared" si="22"/>
        <v>0</v>
      </c>
      <c r="AK77" s="303" t="e">
        <f>#REF!</f>
        <v>#REF!</v>
      </c>
      <c r="AL77" s="303" t="e">
        <f>#REF!</f>
        <v>#REF!</v>
      </c>
      <c r="AM77" s="303" t="e">
        <f>#REF!</f>
        <v>#REF!</v>
      </c>
      <c r="AN77" s="303">
        <f t="shared" si="23"/>
        <v>0</v>
      </c>
      <c r="AO77" s="303">
        <f t="shared" si="24"/>
        <v>0</v>
      </c>
      <c r="AP77" s="303">
        <f t="shared" si="25"/>
        <v>0</v>
      </c>
      <c r="AQ77" s="303">
        <f t="shared" si="26"/>
        <v>0</v>
      </c>
      <c r="AR77" s="303">
        <f t="shared" si="27"/>
        <v>0</v>
      </c>
      <c r="AS77" s="329"/>
    </row>
    <row r="78" spans="1:54" ht="14.25" customHeight="1" x14ac:dyDescent="0.15">
      <c r="A78" s="142" t="str">
        <f t="shared" si="0"/>
        <v/>
      </c>
      <c r="B78" s="538"/>
      <c r="C78" s="297">
        <f t="shared" si="12"/>
        <v>0</v>
      </c>
      <c r="D78" s="308">
        <f t="shared" si="4"/>
        <v>0</v>
      </c>
      <c r="E78" s="541" t="str">
        <f t="shared" si="20"/>
        <v/>
      </c>
      <c r="F78" s="306">
        <f t="shared" si="2"/>
        <v>0</v>
      </c>
      <c r="G78" s="7"/>
      <c r="H78" s="306">
        <f t="shared" si="3"/>
        <v>0</v>
      </c>
      <c r="I78" s="7"/>
      <c r="J78" s="573"/>
      <c r="K78" s="573"/>
      <c r="L78" s="573"/>
      <c r="M78" s="81"/>
      <c r="N78" s="81"/>
      <c r="O78" s="81"/>
      <c r="P78" s="81"/>
      <c r="Q78" s="81"/>
      <c r="AI78" s="303">
        <f t="shared" si="21"/>
        <v>0</v>
      </c>
      <c r="AJ78" s="303">
        <f t="shared" si="22"/>
        <v>0</v>
      </c>
      <c r="AK78" s="303" t="e">
        <f>#REF!</f>
        <v>#REF!</v>
      </c>
      <c r="AL78" s="303" t="e">
        <f>#REF!</f>
        <v>#REF!</v>
      </c>
      <c r="AM78" s="303" t="e">
        <f>#REF!</f>
        <v>#REF!</v>
      </c>
      <c r="AN78" s="303">
        <f t="shared" si="23"/>
        <v>0</v>
      </c>
      <c r="AO78" s="303">
        <f t="shared" si="24"/>
        <v>0</v>
      </c>
      <c r="AP78" s="303">
        <f t="shared" si="25"/>
        <v>0</v>
      </c>
      <c r="AQ78" s="303">
        <f t="shared" si="26"/>
        <v>0</v>
      </c>
      <c r="AR78" s="303">
        <f t="shared" si="27"/>
        <v>0</v>
      </c>
      <c r="AS78" s="329"/>
    </row>
    <row r="79" spans="1:54" s="318" customFormat="1" ht="14.25" customHeight="1" x14ac:dyDescent="0.15">
      <c r="A79" s="142" t="str">
        <f>B79&amp;A2</f>
        <v>Total</v>
      </c>
      <c r="B79" s="221" t="s">
        <v>214</v>
      </c>
      <c r="C79" s="223">
        <f>SUM(C10:C78)</f>
        <v>1666</v>
      </c>
      <c r="D79" s="223"/>
      <c r="E79" s="348"/>
      <c r="F79" s="222">
        <f t="shared" ref="F79:K79" si="43">SUM(F10:F78)</f>
        <v>833</v>
      </c>
      <c r="G79" s="223">
        <f t="shared" si="43"/>
        <v>70</v>
      </c>
      <c r="H79" s="222">
        <f t="shared" si="43"/>
        <v>833</v>
      </c>
      <c r="I79" s="223">
        <f t="shared" si="43"/>
        <v>70</v>
      </c>
      <c r="J79" s="574">
        <f t="shared" si="43"/>
        <v>330</v>
      </c>
      <c r="K79" s="574">
        <f t="shared" si="43"/>
        <v>40</v>
      </c>
      <c r="L79" s="574"/>
      <c r="M79" s="81"/>
      <c r="N79" s="81"/>
      <c r="O79" s="81"/>
      <c r="P79" s="81"/>
      <c r="Q79" s="81"/>
      <c r="R79" s="317"/>
      <c r="AH79" s="317"/>
      <c r="AI79" s="350"/>
      <c r="AJ79" s="350"/>
      <c r="AK79" s="350"/>
      <c r="AL79" s="351"/>
      <c r="AM79" s="351"/>
      <c r="AN79" s="351"/>
      <c r="AO79" s="351"/>
      <c r="AP79" s="351"/>
      <c r="AQ79" s="350"/>
      <c r="AR79" s="350"/>
      <c r="AS79" s="329"/>
      <c r="AT79" s="350"/>
      <c r="AU79" s="350"/>
      <c r="AV79" s="350"/>
      <c r="AW79" s="350"/>
      <c r="AX79" s="350"/>
      <c r="AY79" s="350"/>
      <c r="AZ79" s="350"/>
      <c r="BA79" s="350"/>
      <c r="BB79" s="350"/>
    </row>
    <row r="80" spans="1:54" s="220" customFormat="1" ht="15" customHeight="1" x14ac:dyDescent="0.15">
      <c r="A80" s="142"/>
      <c r="B80" s="542"/>
      <c r="C80" s="320"/>
      <c r="D80" s="320"/>
      <c r="E80" s="320"/>
      <c r="F80" s="320"/>
      <c r="G80" s="320"/>
      <c r="H80" s="320"/>
      <c r="I80" s="320"/>
      <c r="J80" s="575"/>
      <c r="K80" s="575"/>
      <c r="L80" s="575"/>
      <c r="M80" s="81"/>
      <c r="N80" s="81"/>
      <c r="O80" s="81"/>
      <c r="P80" s="81"/>
      <c r="Q80" s="81"/>
      <c r="R80" s="320"/>
      <c r="AH80" s="322"/>
      <c r="AI80" s="352"/>
      <c r="AJ80" s="352"/>
      <c r="AK80" s="352"/>
      <c r="AL80" s="352"/>
      <c r="AM80" s="353"/>
      <c r="AN80" s="353"/>
      <c r="AO80" s="353"/>
      <c r="AP80" s="353"/>
      <c r="AQ80" s="353"/>
      <c r="AR80" s="353"/>
      <c r="AS80" s="329"/>
      <c r="AT80" s="353"/>
      <c r="AU80" s="353"/>
      <c r="AV80" s="353"/>
      <c r="AW80" s="353"/>
      <c r="AX80" s="353"/>
      <c r="AY80" s="353"/>
      <c r="AZ80" s="353"/>
      <c r="BA80" s="353"/>
      <c r="BB80" s="353"/>
    </row>
    <row r="81" spans="13:17" x14ac:dyDescent="0.15">
      <c r="M81" s="81"/>
      <c r="N81" s="81"/>
      <c r="O81" s="81"/>
      <c r="P81" s="81"/>
      <c r="Q81" s="81"/>
    </row>
    <row r="82" spans="13:17" x14ac:dyDescent="0.15">
      <c r="M82" s="81"/>
      <c r="N82" s="81"/>
      <c r="O82" s="81"/>
      <c r="P82" s="81"/>
      <c r="Q82" s="81"/>
    </row>
    <row r="83" spans="13:17" x14ac:dyDescent="0.15">
      <c r="M83" s="81"/>
      <c r="N83" s="81"/>
      <c r="O83" s="81"/>
      <c r="P83" s="81"/>
      <c r="Q83" s="81"/>
    </row>
    <row r="84" spans="13:17" x14ac:dyDescent="0.15">
      <c r="M84" s="81"/>
      <c r="N84" s="81"/>
      <c r="O84" s="81"/>
      <c r="P84" s="81"/>
      <c r="Q84" s="81"/>
    </row>
    <row r="85" spans="13:17" x14ac:dyDescent="0.15">
      <c r="M85" s="81"/>
      <c r="N85" s="81"/>
      <c r="O85" s="81"/>
      <c r="P85" s="81"/>
      <c r="Q85" s="81"/>
    </row>
    <row r="86" spans="13:17" x14ac:dyDescent="0.15">
      <c r="M86" s="81"/>
      <c r="N86" s="81"/>
      <c r="O86" s="81"/>
      <c r="P86" s="81"/>
      <c r="Q86" s="81"/>
    </row>
    <row r="87" spans="13:17" x14ac:dyDescent="0.15">
      <c r="M87" s="81"/>
      <c r="N87" s="81"/>
      <c r="O87" s="81"/>
      <c r="P87" s="81"/>
      <c r="Q87" s="81"/>
    </row>
    <row r="88" spans="13:17" x14ac:dyDescent="0.15">
      <c r="M88" s="81"/>
      <c r="N88" s="81"/>
      <c r="O88" s="81"/>
      <c r="P88" s="81"/>
      <c r="Q88" s="81"/>
    </row>
    <row r="89" spans="13:17" x14ac:dyDescent="0.15">
      <c r="M89" s="81"/>
      <c r="N89" s="81"/>
      <c r="O89" s="81"/>
      <c r="P89" s="81"/>
      <c r="Q89" s="81"/>
    </row>
  </sheetData>
  <mergeCells count="10">
    <mergeCell ref="F6:I6"/>
    <mergeCell ref="B6:E6"/>
    <mergeCell ref="B8:B9"/>
    <mergeCell ref="M2:Q2"/>
    <mergeCell ref="M4:Q4"/>
    <mergeCell ref="J7:K7"/>
    <mergeCell ref="B7:E7"/>
    <mergeCell ref="F7:G7"/>
    <mergeCell ref="H7:I7"/>
    <mergeCell ref="J6:L6"/>
  </mergeCells>
  <phoneticPr fontId="1" type="noConversion"/>
  <hyperlinks>
    <hyperlink ref="M2" location="'Démarrrage '!R1C1" display="Click here to jump back to start page" xr:uid="{00000000-0004-0000-0A00-000000000000}"/>
    <hyperlink ref="M4:Q4" location="'(Détails)'!R1C1" display="Click here to jump to diagrams" xr:uid="{00000000-0004-0000-0A00-000001000000}"/>
  </hyperlinks>
  <pageMargins left="0.15748031496062992" right="0.15748031496062992" top="0.98425196850393704" bottom="0.98425196850393704" header="0.51181102362204722" footer="0.51181102362204722"/>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0"/>
  </sheetPr>
  <dimension ref="A1"/>
  <sheetViews>
    <sheetView topLeftCell="A52" workbookViewId="0">
      <selection sqref="A1:IV65536"/>
    </sheetView>
  </sheetViews>
  <sheetFormatPr baseColWidth="10" defaultColWidth="9.1640625" defaultRowHeight="13" x14ac:dyDescent="0.15"/>
  <cols>
    <col min="1" max="16384" width="9.1640625" style="588"/>
  </cols>
  <sheetData/>
  <sheetProtection selectLockedCells="1"/>
  <pageMargins left="0.75" right="0.75" top="1.0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54"/>
  </sheetPr>
  <dimension ref="A1:O156"/>
  <sheetViews>
    <sheetView topLeftCell="A7" workbookViewId="0">
      <selection activeCell="F7" sqref="F7"/>
    </sheetView>
  </sheetViews>
  <sheetFormatPr baseColWidth="10" defaultColWidth="9.1640625" defaultRowHeight="14" x14ac:dyDescent="0.2"/>
  <cols>
    <col min="1" max="1" width="32.1640625" style="590" customWidth="1"/>
    <col min="2" max="2" width="13.33203125" style="590" customWidth="1"/>
    <col min="3" max="3" width="18.5" style="590" customWidth="1"/>
    <col min="4" max="4" width="15.6640625" style="590" customWidth="1"/>
    <col min="5" max="5" width="16.5" style="590" customWidth="1"/>
    <col min="6" max="6" width="21" style="590" customWidth="1"/>
    <col min="7" max="8" width="16.83203125" style="590" customWidth="1"/>
    <col min="9" max="12" width="9.1640625" style="590"/>
    <col min="13" max="13" width="34.5" style="590" customWidth="1"/>
    <col min="14" max="256" width="9.1640625" style="590"/>
    <col min="257" max="257" width="32.1640625" style="590" customWidth="1"/>
    <col min="258" max="258" width="13.33203125" style="590" customWidth="1"/>
    <col min="259" max="259" width="18.5" style="590" customWidth="1"/>
    <col min="260" max="260" width="15.6640625" style="590" customWidth="1"/>
    <col min="261" max="261" width="16.5" style="590" customWidth="1"/>
    <col min="262" max="262" width="21" style="590" customWidth="1"/>
    <col min="263" max="264" width="16.83203125" style="590" customWidth="1"/>
    <col min="265" max="268" width="9.1640625" style="590"/>
    <col min="269" max="269" width="34.5" style="590" customWidth="1"/>
    <col min="270" max="512" width="9.1640625" style="590"/>
    <col min="513" max="513" width="32.1640625" style="590" customWidth="1"/>
    <col min="514" max="514" width="13.33203125" style="590" customWidth="1"/>
    <col min="515" max="515" width="18.5" style="590" customWidth="1"/>
    <col min="516" max="516" width="15.6640625" style="590" customWidth="1"/>
    <col min="517" max="517" width="16.5" style="590" customWidth="1"/>
    <col min="518" max="518" width="21" style="590" customWidth="1"/>
    <col min="519" max="520" width="16.83203125" style="590" customWidth="1"/>
    <col min="521" max="524" width="9.1640625" style="590"/>
    <col min="525" max="525" width="34.5" style="590" customWidth="1"/>
    <col min="526" max="768" width="9.1640625" style="590"/>
    <col min="769" max="769" width="32.1640625" style="590" customWidth="1"/>
    <col min="770" max="770" width="13.33203125" style="590" customWidth="1"/>
    <col min="771" max="771" width="18.5" style="590" customWidth="1"/>
    <col min="772" max="772" width="15.6640625" style="590" customWidth="1"/>
    <col min="773" max="773" width="16.5" style="590" customWidth="1"/>
    <col min="774" max="774" width="21" style="590" customWidth="1"/>
    <col min="775" max="776" width="16.83203125" style="590" customWidth="1"/>
    <col min="777" max="780" width="9.1640625" style="590"/>
    <col min="781" max="781" width="34.5" style="590" customWidth="1"/>
    <col min="782" max="1024" width="9.1640625" style="590"/>
    <col min="1025" max="1025" width="32.1640625" style="590" customWidth="1"/>
    <col min="1026" max="1026" width="13.33203125" style="590" customWidth="1"/>
    <col min="1027" max="1027" width="18.5" style="590" customWidth="1"/>
    <col min="1028" max="1028" width="15.6640625" style="590" customWidth="1"/>
    <col min="1029" max="1029" width="16.5" style="590" customWidth="1"/>
    <col min="1030" max="1030" width="21" style="590" customWidth="1"/>
    <col min="1031" max="1032" width="16.83203125" style="590" customWidth="1"/>
    <col min="1033" max="1036" width="9.1640625" style="590"/>
    <col min="1037" max="1037" width="34.5" style="590" customWidth="1"/>
    <col min="1038" max="1280" width="9.1640625" style="590"/>
    <col min="1281" max="1281" width="32.1640625" style="590" customWidth="1"/>
    <col min="1282" max="1282" width="13.33203125" style="590" customWidth="1"/>
    <col min="1283" max="1283" width="18.5" style="590" customWidth="1"/>
    <col min="1284" max="1284" width="15.6640625" style="590" customWidth="1"/>
    <col min="1285" max="1285" width="16.5" style="590" customWidth="1"/>
    <col min="1286" max="1286" width="21" style="590" customWidth="1"/>
    <col min="1287" max="1288" width="16.83203125" style="590" customWidth="1"/>
    <col min="1289" max="1292" width="9.1640625" style="590"/>
    <col min="1293" max="1293" width="34.5" style="590" customWidth="1"/>
    <col min="1294" max="1536" width="9.1640625" style="590"/>
    <col min="1537" max="1537" width="32.1640625" style="590" customWidth="1"/>
    <col min="1538" max="1538" width="13.33203125" style="590" customWidth="1"/>
    <col min="1539" max="1539" width="18.5" style="590" customWidth="1"/>
    <col min="1540" max="1540" width="15.6640625" style="590" customWidth="1"/>
    <col min="1541" max="1541" width="16.5" style="590" customWidth="1"/>
    <col min="1542" max="1542" width="21" style="590" customWidth="1"/>
    <col min="1543" max="1544" width="16.83203125" style="590" customWidth="1"/>
    <col min="1545" max="1548" width="9.1640625" style="590"/>
    <col min="1549" max="1549" width="34.5" style="590" customWidth="1"/>
    <col min="1550" max="1792" width="9.1640625" style="590"/>
    <col min="1793" max="1793" width="32.1640625" style="590" customWidth="1"/>
    <col min="1794" max="1794" width="13.33203125" style="590" customWidth="1"/>
    <col min="1795" max="1795" width="18.5" style="590" customWidth="1"/>
    <col min="1796" max="1796" width="15.6640625" style="590" customWidth="1"/>
    <col min="1797" max="1797" width="16.5" style="590" customWidth="1"/>
    <col min="1798" max="1798" width="21" style="590" customWidth="1"/>
    <col min="1799" max="1800" width="16.83203125" style="590" customWidth="1"/>
    <col min="1801" max="1804" width="9.1640625" style="590"/>
    <col min="1805" max="1805" width="34.5" style="590" customWidth="1"/>
    <col min="1806" max="2048" width="9.1640625" style="590"/>
    <col min="2049" max="2049" width="32.1640625" style="590" customWidth="1"/>
    <col min="2050" max="2050" width="13.33203125" style="590" customWidth="1"/>
    <col min="2051" max="2051" width="18.5" style="590" customWidth="1"/>
    <col min="2052" max="2052" width="15.6640625" style="590" customWidth="1"/>
    <col min="2053" max="2053" width="16.5" style="590" customWidth="1"/>
    <col min="2054" max="2054" width="21" style="590" customWidth="1"/>
    <col min="2055" max="2056" width="16.83203125" style="590" customWidth="1"/>
    <col min="2057" max="2060" width="9.1640625" style="590"/>
    <col min="2061" max="2061" width="34.5" style="590" customWidth="1"/>
    <col min="2062" max="2304" width="9.1640625" style="590"/>
    <col min="2305" max="2305" width="32.1640625" style="590" customWidth="1"/>
    <col min="2306" max="2306" width="13.33203125" style="590" customWidth="1"/>
    <col min="2307" max="2307" width="18.5" style="590" customWidth="1"/>
    <col min="2308" max="2308" width="15.6640625" style="590" customWidth="1"/>
    <col min="2309" max="2309" width="16.5" style="590" customWidth="1"/>
    <col min="2310" max="2310" width="21" style="590" customWidth="1"/>
    <col min="2311" max="2312" width="16.83203125" style="590" customWidth="1"/>
    <col min="2313" max="2316" width="9.1640625" style="590"/>
    <col min="2317" max="2317" width="34.5" style="590" customWidth="1"/>
    <col min="2318" max="2560" width="9.1640625" style="590"/>
    <col min="2561" max="2561" width="32.1640625" style="590" customWidth="1"/>
    <col min="2562" max="2562" width="13.33203125" style="590" customWidth="1"/>
    <col min="2563" max="2563" width="18.5" style="590" customWidth="1"/>
    <col min="2564" max="2564" width="15.6640625" style="590" customWidth="1"/>
    <col min="2565" max="2565" width="16.5" style="590" customWidth="1"/>
    <col min="2566" max="2566" width="21" style="590" customWidth="1"/>
    <col min="2567" max="2568" width="16.83203125" style="590" customWidth="1"/>
    <col min="2569" max="2572" width="9.1640625" style="590"/>
    <col min="2573" max="2573" width="34.5" style="590" customWidth="1"/>
    <col min="2574" max="2816" width="9.1640625" style="590"/>
    <col min="2817" max="2817" width="32.1640625" style="590" customWidth="1"/>
    <col min="2818" max="2818" width="13.33203125" style="590" customWidth="1"/>
    <col min="2819" max="2819" width="18.5" style="590" customWidth="1"/>
    <col min="2820" max="2820" width="15.6640625" style="590" customWidth="1"/>
    <col min="2821" max="2821" width="16.5" style="590" customWidth="1"/>
    <col min="2822" max="2822" width="21" style="590" customWidth="1"/>
    <col min="2823" max="2824" width="16.83203125" style="590" customWidth="1"/>
    <col min="2825" max="2828" width="9.1640625" style="590"/>
    <col min="2829" max="2829" width="34.5" style="590" customWidth="1"/>
    <col min="2830" max="3072" width="9.1640625" style="590"/>
    <col min="3073" max="3073" width="32.1640625" style="590" customWidth="1"/>
    <col min="3074" max="3074" width="13.33203125" style="590" customWidth="1"/>
    <col min="3075" max="3075" width="18.5" style="590" customWidth="1"/>
    <col min="3076" max="3076" width="15.6640625" style="590" customWidth="1"/>
    <col min="3077" max="3077" width="16.5" style="590" customWidth="1"/>
    <col min="3078" max="3078" width="21" style="590" customWidth="1"/>
    <col min="3079" max="3080" width="16.83203125" style="590" customWidth="1"/>
    <col min="3081" max="3084" width="9.1640625" style="590"/>
    <col min="3085" max="3085" width="34.5" style="590" customWidth="1"/>
    <col min="3086" max="3328" width="9.1640625" style="590"/>
    <col min="3329" max="3329" width="32.1640625" style="590" customWidth="1"/>
    <col min="3330" max="3330" width="13.33203125" style="590" customWidth="1"/>
    <col min="3331" max="3331" width="18.5" style="590" customWidth="1"/>
    <col min="3332" max="3332" width="15.6640625" style="590" customWidth="1"/>
    <col min="3333" max="3333" width="16.5" style="590" customWidth="1"/>
    <col min="3334" max="3334" width="21" style="590" customWidth="1"/>
    <col min="3335" max="3336" width="16.83203125" style="590" customWidth="1"/>
    <col min="3337" max="3340" width="9.1640625" style="590"/>
    <col min="3341" max="3341" width="34.5" style="590" customWidth="1"/>
    <col min="3342" max="3584" width="9.1640625" style="590"/>
    <col min="3585" max="3585" width="32.1640625" style="590" customWidth="1"/>
    <col min="3586" max="3586" width="13.33203125" style="590" customWidth="1"/>
    <col min="3587" max="3587" width="18.5" style="590" customWidth="1"/>
    <col min="3588" max="3588" width="15.6640625" style="590" customWidth="1"/>
    <col min="3589" max="3589" width="16.5" style="590" customWidth="1"/>
    <col min="3590" max="3590" width="21" style="590" customWidth="1"/>
    <col min="3591" max="3592" width="16.83203125" style="590" customWidth="1"/>
    <col min="3593" max="3596" width="9.1640625" style="590"/>
    <col min="3597" max="3597" width="34.5" style="590" customWidth="1"/>
    <col min="3598" max="3840" width="9.1640625" style="590"/>
    <col min="3841" max="3841" width="32.1640625" style="590" customWidth="1"/>
    <col min="3842" max="3842" width="13.33203125" style="590" customWidth="1"/>
    <col min="3843" max="3843" width="18.5" style="590" customWidth="1"/>
    <col min="3844" max="3844" width="15.6640625" style="590" customWidth="1"/>
    <col min="3845" max="3845" width="16.5" style="590" customWidth="1"/>
    <col min="3846" max="3846" width="21" style="590" customWidth="1"/>
    <col min="3847" max="3848" width="16.83203125" style="590" customWidth="1"/>
    <col min="3849" max="3852" width="9.1640625" style="590"/>
    <col min="3853" max="3853" width="34.5" style="590" customWidth="1"/>
    <col min="3854" max="4096" width="9.1640625" style="590"/>
    <col min="4097" max="4097" width="32.1640625" style="590" customWidth="1"/>
    <col min="4098" max="4098" width="13.33203125" style="590" customWidth="1"/>
    <col min="4099" max="4099" width="18.5" style="590" customWidth="1"/>
    <col min="4100" max="4100" width="15.6640625" style="590" customWidth="1"/>
    <col min="4101" max="4101" width="16.5" style="590" customWidth="1"/>
    <col min="4102" max="4102" width="21" style="590" customWidth="1"/>
    <col min="4103" max="4104" width="16.83203125" style="590" customWidth="1"/>
    <col min="4105" max="4108" width="9.1640625" style="590"/>
    <col min="4109" max="4109" width="34.5" style="590" customWidth="1"/>
    <col min="4110" max="4352" width="9.1640625" style="590"/>
    <col min="4353" max="4353" width="32.1640625" style="590" customWidth="1"/>
    <col min="4354" max="4354" width="13.33203125" style="590" customWidth="1"/>
    <col min="4355" max="4355" width="18.5" style="590" customWidth="1"/>
    <col min="4356" max="4356" width="15.6640625" style="590" customWidth="1"/>
    <col min="4357" max="4357" width="16.5" style="590" customWidth="1"/>
    <col min="4358" max="4358" width="21" style="590" customWidth="1"/>
    <col min="4359" max="4360" width="16.83203125" style="590" customWidth="1"/>
    <col min="4361" max="4364" width="9.1640625" style="590"/>
    <col min="4365" max="4365" width="34.5" style="590" customWidth="1"/>
    <col min="4366" max="4608" width="9.1640625" style="590"/>
    <col min="4609" max="4609" width="32.1640625" style="590" customWidth="1"/>
    <col min="4610" max="4610" width="13.33203125" style="590" customWidth="1"/>
    <col min="4611" max="4611" width="18.5" style="590" customWidth="1"/>
    <col min="4612" max="4612" width="15.6640625" style="590" customWidth="1"/>
    <col min="4613" max="4613" width="16.5" style="590" customWidth="1"/>
    <col min="4614" max="4614" width="21" style="590" customWidth="1"/>
    <col min="4615" max="4616" width="16.83203125" style="590" customWidth="1"/>
    <col min="4617" max="4620" width="9.1640625" style="590"/>
    <col min="4621" max="4621" width="34.5" style="590" customWidth="1"/>
    <col min="4622" max="4864" width="9.1640625" style="590"/>
    <col min="4865" max="4865" width="32.1640625" style="590" customWidth="1"/>
    <col min="4866" max="4866" width="13.33203125" style="590" customWidth="1"/>
    <col min="4867" max="4867" width="18.5" style="590" customWidth="1"/>
    <col min="4868" max="4868" width="15.6640625" style="590" customWidth="1"/>
    <col min="4869" max="4869" width="16.5" style="590" customWidth="1"/>
    <col min="4870" max="4870" width="21" style="590" customWidth="1"/>
    <col min="4871" max="4872" width="16.83203125" style="590" customWidth="1"/>
    <col min="4873" max="4876" width="9.1640625" style="590"/>
    <col min="4877" max="4877" width="34.5" style="590" customWidth="1"/>
    <col min="4878" max="5120" width="9.1640625" style="590"/>
    <col min="5121" max="5121" width="32.1640625" style="590" customWidth="1"/>
    <col min="5122" max="5122" width="13.33203125" style="590" customWidth="1"/>
    <col min="5123" max="5123" width="18.5" style="590" customWidth="1"/>
    <col min="5124" max="5124" width="15.6640625" style="590" customWidth="1"/>
    <col min="5125" max="5125" width="16.5" style="590" customWidth="1"/>
    <col min="5126" max="5126" width="21" style="590" customWidth="1"/>
    <col min="5127" max="5128" width="16.83203125" style="590" customWidth="1"/>
    <col min="5129" max="5132" width="9.1640625" style="590"/>
    <col min="5133" max="5133" width="34.5" style="590" customWidth="1"/>
    <col min="5134" max="5376" width="9.1640625" style="590"/>
    <col min="5377" max="5377" width="32.1640625" style="590" customWidth="1"/>
    <col min="5378" max="5378" width="13.33203125" style="590" customWidth="1"/>
    <col min="5379" max="5379" width="18.5" style="590" customWidth="1"/>
    <col min="5380" max="5380" width="15.6640625" style="590" customWidth="1"/>
    <col min="5381" max="5381" width="16.5" style="590" customWidth="1"/>
    <col min="5382" max="5382" width="21" style="590" customWidth="1"/>
    <col min="5383" max="5384" width="16.83203125" style="590" customWidth="1"/>
    <col min="5385" max="5388" width="9.1640625" style="590"/>
    <col min="5389" max="5389" width="34.5" style="590" customWidth="1"/>
    <col min="5390" max="5632" width="9.1640625" style="590"/>
    <col min="5633" max="5633" width="32.1640625" style="590" customWidth="1"/>
    <col min="5634" max="5634" width="13.33203125" style="590" customWidth="1"/>
    <col min="5635" max="5635" width="18.5" style="590" customWidth="1"/>
    <col min="5636" max="5636" width="15.6640625" style="590" customWidth="1"/>
    <col min="5637" max="5637" width="16.5" style="590" customWidth="1"/>
    <col min="5638" max="5638" width="21" style="590" customWidth="1"/>
    <col min="5639" max="5640" width="16.83203125" style="590" customWidth="1"/>
    <col min="5641" max="5644" width="9.1640625" style="590"/>
    <col min="5645" max="5645" width="34.5" style="590" customWidth="1"/>
    <col min="5646" max="5888" width="9.1640625" style="590"/>
    <col min="5889" max="5889" width="32.1640625" style="590" customWidth="1"/>
    <col min="5890" max="5890" width="13.33203125" style="590" customWidth="1"/>
    <col min="5891" max="5891" width="18.5" style="590" customWidth="1"/>
    <col min="5892" max="5892" width="15.6640625" style="590" customWidth="1"/>
    <col min="5893" max="5893" width="16.5" style="590" customWidth="1"/>
    <col min="5894" max="5894" width="21" style="590" customWidth="1"/>
    <col min="5895" max="5896" width="16.83203125" style="590" customWidth="1"/>
    <col min="5897" max="5900" width="9.1640625" style="590"/>
    <col min="5901" max="5901" width="34.5" style="590" customWidth="1"/>
    <col min="5902" max="6144" width="9.1640625" style="590"/>
    <col min="6145" max="6145" width="32.1640625" style="590" customWidth="1"/>
    <col min="6146" max="6146" width="13.33203125" style="590" customWidth="1"/>
    <col min="6147" max="6147" width="18.5" style="590" customWidth="1"/>
    <col min="6148" max="6148" width="15.6640625" style="590" customWidth="1"/>
    <col min="6149" max="6149" width="16.5" style="590" customWidth="1"/>
    <col min="6150" max="6150" width="21" style="590" customWidth="1"/>
    <col min="6151" max="6152" width="16.83203125" style="590" customWidth="1"/>
    <col min="6153" max="6156" width="9.1640625" style="590"/>
    <col min="6157" max="6157" width="34.5" style="590" customWidth="1"/>
    <col min="6158" max="6400" width="9.1640625" style="590"/>
    <col min="6401" max="6401" width="32.1640625" style="590" customWidth="1"/>
    <col min="6402" max="6402" width="13.33203125" style="590" customWidth="1"/>
    <col min="6403" max="6403" width="18.5" style="590" customWidth="1"/>
    <col min="6404" max="6404" width="15.6640625" style="590" customWidth="1"/>
    <col min="6405" max="6405" width="16.5" style="590" customWidth="1"/>
    <col min="6406" max="6406" width="21" style="590" customWidth="1"/>
    <col min="6407" max="6408" width="16.83203125" style="590" customWidth="1"/>
    <col min="6409" max="6412" width="9.1640625" style="590"/>
    <col min="6413" max="6413" width="34.5" style="590" customWidth="1"/>
    <col min="6414" max="6656" width="9.1640625" style="590"/>
    <col min="6657" max="6657" width="32.1640625" style="590" customWidth="1"/>
    <col min="6658" max="6658" width="13.33203125" style="590" customWidth="1"/>
    <col min="6659" max="6659" width="18.5" style="590" customWidth="1"/>
    <col min="6660" max="6660" width="15.6640625" style="590" customWidth="1"/>
    <col min="6661" max="6661" width="16.5" style="590" customWidth="1"/>
    <col min="6662" max="6662" width="21" style="590" customWidth="1"/>
    <col min="6663" max="6664" width="16.83203125" style="590" customWidth="1"/>
    <col min="6665" max="6668" width="9.1640625" style="590"/>
    <col min="6669" max="6669" width="34.5" style="590" customWidth="1"/>
    <col min="6670" max="6912" width="9.1640625" style="590"/>
    <col min="6913" max="6913" width="32.1640625" style="590" customWidth="1"/>
    <col min="6914" max="6914" width="13.33203125" style="590" customWidth="1"/>
    <col min="6915" max="6915" width="18.5" style="590" customWidth="1"/>
    <col min="6916" max="6916" width="15.6640625" style="590" customWidth="1"/>
    <col min="6917" max="6917" width="16.5" style="590" customWidth="1"/>
    <col min="6918" max="6918" width="21" style="590" customWidth="1"/>
    <col min="6919" max="6920" width="16.83203125" style="590" customWidth="1"/>
    <col min="6921" max="6924" width="9.1640625" style="590"/>
    <col min="6925" max="6925" width="34.5" style="590" customWidth="1"/>
    <col min="6926" max="7168" width="9.1640625" style="590"/>
    <col min="7169" max="7169" width="32.1640625" style="590" customWidth="1"/>
    <col min="7170" max="7170" width="13.33203125" style="590" customWidth="1"/>
    <col min="7171" max="7171" width="18.5" style="590" customWidth="1"/>
    <col min="7172" max="7172" width="15.6640625" style="590" customWidth="1"/>
    <col min="7173" max="7173" width="16.5" style="590" customWidth="1"/>
    <col min="7174" max="7174" width="21" style="590" customWidth="1"/>
    <col min="7175" max="7176" width="16.83203125" style="590" customWidth="1"/>
    <col min="7177" max="7180" width="9.1640625" style="590"/>
    <col min="7181" max="7181" width="34.5" style="590" customWidth="1"/>
    <col min="7182" max="7424" width="9.1640625" style="590"/>
    <col min="7425" max="7425" width="32.1640625" style="590" customWidth="1"/>
    <col min="7426" max="7426" width="13.33203125" style="590" customWidth="1"/>
    <col min="7427" max="7427" width="18.5" style="590" customWidth="1"/>
    <col min="7428" max="7428" width="15.6640625" style="590" customWidth="1"/>
    <col min="7429" max="7429" width="16.5" style="590" customWidth="1"/>
    <col min="7430" max="7430" width="21" style="590" customWidth="1"/>
    <col min="7431" max="7432" width="16.83203125" style="590" customWidth="1"/>
    <col min="7433" max="7436" width="9.1640625" style="590"/>
    <col min="7437" max="7437" width="34.5" style="590" customWidth="1"/>
    <col min="7438" max="7680" width="9.1640625" style="590"/>
    <col min="7681" max="7681" width="32.1640625" style="590" customWidth="1"/>
    <col min="7682" max="7682" width="13.33203125" style="590" customWidth="1"/>
    <col min="7683" max="7683" width="18.5" style="590" customWidth="1"/>
    <col min="7684" max="7684" width="15.6640625" style="590" customWidth="1"/>
    <col min="7685" max="7685" width="16.5" style="590" customWidth="1"/>
    <col min="7686" max="7686" width="21" style="590" customWidth="1"/>
    <col min="7687" max="7688" width="16.83203125" style="590" customWidth="1"/>
    <col min="7689" max="7692" width="9.1640625" style="590"/>
    <col min="7693" max="7693" width="34.5" style="590" customWidth="1"/>
    <col min="7694" max="7936" width="9.1640625" style="590"/>
    <col min="7937" max="7937" width="32.1640625" style="590" customWidth="1"/>
    <col min="7938" max="7938" width="13.33203125" style="590" customWidth="1"/>
    <col min="7939" max="7939" width="18.5" style="590" customWidth="1"/>
    <col min="7940" max="7940" width="15.6640625" style="590" customWidth="1"/>
    <col min="7941" max="7941" width="16.5" style="590" customWidth="1"/>
    <col min="7942" max="7942" width="21" style="590" customWidth="1"/>
    <col min="7943" max="7944" width="16.83203125" style="590" customWidth="1"/>
    <col min="7945" max="7948" width="9.1640625" style="590"/>
    <col min="7949" max="7949" width="34.5" style="590" customWidth="1"/>
    <col min="7950" max="8192" width="9.1640625" style="590"/>
    <col min="8193" max="8193" width="32.1640625" style="590" customWidth="1"/>
    <col min="8194" max="8194" width="13.33203125" style="590" customWidth="1"/>
    <col min="8195" max="8195" width="18.5" style="590" customWidth="1"/>
    <col min="8196" max="8196" width="15.6640625" style="590" customWidth="1"/>
    <col min="8197" max="8197" width="16.5" style="590" customWidth="1"/>
    <col min="8198" max="8198" width="21" style="590" customWidth="1"/>
    <col min="8199" max="8200" width="16.83203125" style="590" customWidth="1"/>
    <col min="8201" max="8204" width="9.1640625" style="590"/>
    <col min="8205" max="8205" width="34.5" style="590" customWidth="1"/>
    <col min="8206" max="8448" width="9.1640625" style="590"/>
    <col min="8449" max="8449" width="32.1640625" style="590" customWidth="1"/>
    <col min="8450" max="8450" width="13.33203125" style="590" customWidth="1"/>
    <col min="8451" max="8451" width="18.5" style="590" customWidth="1"/>
    <col min="8452" max="8452" width="15.6640625" style="590" customWidth="1"/>
    <col min="8453" max="8453" width="16.5" style="590" customWidth="1"/>
    <col min="8454" max="8454" width="21" style="590" customWidth="1"/>
    <col min="8455" max="8456" width="16.83203125" style="590" customWidth="1"/>
    <col min="8457" max="8460" width="9.1640625" style="590"/>
    <col min="8461" max="8461" width="34.5" style="590" customWidth="1"/>
    <col min="8462" max="8704" width="9.1640625" style="590"/>
    <col min="8705" max="8705" width="32.1640625" style="590" customWidth="1"/>
    <col min="8706" max="8706" width="13.33203125" style="590" customWidth="1"/>
    <col min="8707" max="8707" width="18.5" style="590" customWidth="1"/>
    <col min="8708" max="8708" width="15.6640625" style="590" customWidth="1"/>
    <col min="8709" max="8709" width="16.5" style="590" customWidth="1"/>
    <col min="8710" max="8710" width="21" style="590" customWidth="1"/>
    <col min="8711" max="8712" width="16.83203125" style="590" customWidth="1"/>
    <col min="8713" max="8716" width="9.1640625" style="590"/>
    <col min="8717" max="8717" width="34.5" style="590" customWidth="1"/>
    <col min="8718" max="8960" width="9.1640625" style="590"/>
    <col min="8961" max="8961" width="32.1640625" style="590" customWidth="1"/>
    <col min="8962" max="8962" width="13.33203125" style="590" customWidth="1"/>
    <col min="8963" max="8963" width="18.5" style="590" customWidth="1"/>
    <col min="8964" max="8964" width="15.6640625" style="590" customWidth="1"/>
    <col min="8965" max="8965" width="16.5" style="590" customWidth="1"/>
    <col min="8966" max="8966" width="21" style="590" customWidth="1"/>
    <col min="8967" max="8968" width="16.83203125" style="590" customWidth="1"/>
    <col min="8969" max="8972" width="9.1640625" style="590"/>
    <col min="8973" max="8973" width="34.5" style="590" customWidth="1"/>
    <col min="8974" max="9216" width="9.1640625" style="590"/>
    <col min="9217" max="9217" width="32.1640625" style="590" customWidth="1"/>
    <col min="9218" max="9218" width="13.33203125" style="590" customWidth="1"/>
    <col min="9219" max="9219" width="18.5" style="590" customWidth="1"/>
    <col min="9220" max="9220" width="15.6640625" style="590" customWidth="1"/>
    <col min="9221" max="9221" width="16.5" style="590" customWidth="1"/>
    <col min="9222" max="9222" width="21" style="590" customWidth="1"/>
    <col min="9223" max="9224" width="16.83203125" style="590" customWidth="1"/>
    <col min="9225" max="9228" width="9.1640625" style="590"/>
    <col min="9229" max="9229" width="34.5" style="590" customWidth="1"/>
    <col min="9230" max="9472" width="9.1640625" style="590"/>
    <col min="9473" max="9473" width="32.1640625" style="590" customWidth="1"/>
    <col min="9474" max="9474" width="13.33203125" style="590" customWidth="1"/>
    <col min="9475" max="9475" width="18.5" style="590" customWidth="1"/>
    <col min="9476" max="9476" width="15.6640625" style="590" customWidth="1"/>
    <col min="9477" max="9477" width="16.5" style="590" customWidth="1"/>
    <col min="9478" max="9478" width="21" style="590" customWidth="1"/>
    <col min="9479" max="9480" width="16.83203125" style="590" customWidth="1"/>
    <col min="9481" max="9484" width="9.1640625" style="590"/>
    <col min="9485" max="9485" width="34.5" style="590" customWidth="1"/>
    <col min="9486" max="9728" width="9.1640625" style="590"/>
    <col min="9729" max="9729" width="32.1640625" style="590" customWidth="1"/>
    <col min="9730" max="9730" width="13.33203125" style="590" customWidth="1"/>
    <col min="9731" max="9731" width="18.5" style="590" customWidth="1"/>
    <col min="9732" max="9732" width="15.6640625" style="590" customWidth="1"/>
    <col min="9733" max="9733" width="16.5" style="590" customWidth="1"/>
    <col min="9734" max="9734" width="21" style="590" customWidth="1"/>
    <col min="9735" max="9736" width="16.83203125" style="590" customWidth="1"/>
    <col min="9737" max="9740" width="9.1640625" style="590"/>
    <col min="9741" max="9741" width="34.5" style="590" customWidth="1"/>
    <col min="9742" max="9984" width="9.1640625" style="590"/>
    <col min="9985" max="9985" width="32.1640625" style="590" customWidth="1"/>
    <col min="9986" max="9986" width="13.33203125" style="590" customWidth="1"/>
    <col min="9987" max="9987" width="18.5" style="590" customWidth="1"/>
    <col min="9988" max="9988" width="15.6640625" style="590" customWidth="1"/>
    <col min="9989" max="9989" width="16.5" style="590" customWidth="1"/>
    <col min="9990" max="9990" width="21" style="590" customWidth="1"/>
    <col min="9991" max="9992" width="16.83203125" style="590" customWidth="1"/>
    <col min="9993" max="9996" width="9.1640625" style="590"/>
    <col min="9997" max="9997" width="34.5" style="590" customWidth="1"/>
    <col min="9998" max="10240" width="9.1640625" style="590"/>
    <col min="10241" max="10241" width="32.1640625" style="590" customWidth="1"/>
    <col min="10242" max="10242" width="13.33203125" style="590" customWidth="1"/>
    <col min="10243" max="10243" width="18.5" style="590" customWidth="1"/>
    <col min="10244" max="10244" width="15.6640625" style="590" customWidth="1"/>
    <col min="10245" max="10245" width="16.5" style="590" customWidth="1"/>
    <col min="10246" max="10246" width="21" style="590" customWidth="1"/>
    <col min="10247" max="10248" width="16.83203125" style="590" customWidth="1"/>
    <col min="10249" max="10252" width="9.1640625" style="590"/>
    <col min="10253" max="10253" width="34.5" style="590" customWidth="1"/>
    <col min="10254" max="10496" width="9.1640625" style="590"/>
    <col min="10497" max="10497" width="32.1640625" style="590" customWidth="1"/>
    <col min="10498" max="10498" width="13.33203125" style="590" customWidth="1"/>
    <col min="10499" max="10499" width="18.5" style="590" customWidth="1"/>
    <col min="10500" max="10500" width="15.6640625" style="590" customWidth="1"/>
    <col min="10501" max="10501" width="16.5" style="590" customWidth="1"/>
    <col min="10502" max="10502" width="21" style="590" customWidth="1"/>
    <col min="10503" max="10504" width="16.83203125" style="590" customWidth="1"/>
    <col min="10505" max="10508" width="9.1640625" style="590"/>
    <col min="10509" max="10509" width="34.5" style="590" customWidth="1"/>
    <col min="10510" max="10752" width="9.1640625" style="590"/>
    <col min="10753" max="10753" width="32.1640625" style="590" customWidth="1"/>
    <col min="10754" max="10754" width="13.33203125" style="590" customWidth="1"/>
    <col min="10755" max="10755" width="18.5" style="590" customWidth="1"/>
    <col min="10756" max="10756" width="15.6640625" style="590" customWidth="1"/>
    <col min="10757" max="10757" width="16.5" style="590" customWidth="1"/>
    <col min="10758" max="10758" width="21" style="590" customWidth="1"/>
    <col min="10759" max="10760" width="16.83203125" style="590" customWidth="1"/>
    <col min="10761" max="10764" width="9.1640625" style="590"/>
    <col min="10765" max="10765" width="34.5" style="590" customWidth="1"/>
    <col min="10766" max="11008" width="9.1640625" style="590"/>
    <col min="11009" max="11009" width="32.1640625" style="590" customWidth="1"/>
    <col min="11010" max="11010" width="13.33203125" style="590" customWidth="1"/>
    <col min="11011" max="11011" width="18.5" style="590" customWidth="1"/>
    <col min="11012" max="11012" width="15.6640625" style="590" customWidth="1"/>
    <col min="11013" max="11013" width="16.5" style="590" customWidth="1"/>
    <col min="11014" max="11014" width="21" style="590" customWidth="1"/>
    <col min="11015" max="11016" width="16.83203125" style="590" customWidth="1"/>
    <col min="11017" max="11020" width="9.1640625" style="590"/>
    <col min="11021" max="11021" width="34.5" style="590" customWidth="1"/>
    <col min="11022" max="11264" width="9.1640625" style="590"/>
    <col min="11265" max="11265" width="32.1640625" style="590" customWidth="1"/>
    <col min="11266" max="11266" width="13.33203125" style="590" customWidth="1"/>
    <col min="11267" max="11267" width="18.5" style="590" customWidth="1"/>
    <col min="11268" max="11268" width="15.6640625" style="590" customWidth="1"/>
    <col min="11269" max="11269" width="16.5" style="590" customWidth="1"/>
    <col min="11270" max="11270" width="21" style="590" customWidth="1"/>
    <col min="11271" max="11272" width="16.83203125" style="590" customWidth="1"/>
    <col min="11273" max="11276" width="9.1640625" style="590"/>
    <col min="11277" max="11277" width="34.5" style="590" customWidth="1"/>
    <col min="11278" max="11520" width="9.1640625" style="590"/>
    <col min="11521" max="11521" width="32.1640625" style="590" customWidth="1"/>
    <col min="11522" max="11522" width="13.33203125" style="590" customWidth="1"/>
    <col min="11523" max="11523" width="18.5" style="590" customWidth="1"/>
    <col min="11524" max="11524" width="15.6640625" style="590" customWidth="1"/>
    <col min="11525" max="11525" width="16.5" style="590" customWidth="1"/>
    <col min="11526" max="11526" width="21" style="590" customWidth="1"/>
    <col min="11527" max="11528" width="16.83203125" style="590" customWidth="1"/>
    <col min="11529" max="11532" width="9.1640625" style="590"/>
    <col min="11533" max="11533" width="34.5" style="590" customWidth="1"/>
    <col min="11534" max="11776" width="9.1640625" style="590"/>
    <col min="11777" max="11777" width="32.1640625" style="590" customWidth="1"/>
    <col min="11778" max="11778" width="13.33203125" style="590" customWidth="1"/>
    <col min="11779" max="11779" width="18.5" style="590" customWidth="1"/>
    <col min="11780" max="11780" width="15.6640625" style="590" customWidth="1"/>
    <col min="11781" max="11781" width="16.5" style="590" customWidth="1"/>
    <col min="11782" max="11782" width="21" style="590" customWidth="1"/>
    <col min="11783" max="11784" width="16.83203125" style="590" customWidth="1"/>
    <col min="11785" max="11788" width="9.1640625" style="590"/>
    <col min="11789" max="11789" width="34.5" style="590" customWidth="1"/>
    <col min="11790" max="12032" width="9.1640625" style="590"/>
    <col min="12033" max="12033" width="32.1640625" style="590" customWidth="1"/>
    <col min="12034" max="12034" width="13.33203125" style="590" customWidth="1"/>
    <col min="12035" max="12035" width="18.5" style="590" customWidth="1"/>
    <col min="12036" max="12036" width="15.6640625" style="590" customWidth="1"/>
    <col min="12037" max="12037" width="16.5" style="590" customWidth="1"/>
    <col min="12038" max="12038" width="21" style="590" customWidth="1"/>
    <col min="12039" max="12040" width="16.83203125" style="590" customWidth="1"/>
    <col min="12041" max="12044" width="9.1640625" style="590"/>
    <col min="12045" max="12045" width="34.5" style="590" customWidth="1"/>
    <col min="12046" max="12288" width="9.1640625" style="590"/>
    <col min="12289" max="12289" width="32.1640625" style="590" customWidth="1"/>
    <col min="12290" max="12290" width="13.33203125" style="590" customWidth="1"/>
    <col min="12291" max="12291" width="18.5" style="590" customWidth="1"/>
    <col min="12292" max="12292" width="15.6640625" style="590" customWidth="1"/>
    <col min="12293" max="12293" width="16.5" style="590" customWidth="1"/>
    <col min="12294" max="12294" width="21" style="590" customWidth="1"/>
    <col min="12295" max="12296" width="16.83203125" style="590" customWidth="1"/>
    <col min="12297" max="12300" width="9.1640625" style="590"/>
    <col min="12301" max="12301" width="34.5" style="590" customWidth="1"/>
    <col min="12302" max="12544" width="9.1640625" style="590"/>
    <col min="12545" max="12545" width="32.1640625" style="590" customWidth="1"/>
    <col min="12546" max="12546" width="13.33203125" style="590" customWidth="1"/>
    <col min="12547" max="12547" width="18.5" style="590" customWidth="1"/>
    <col min="12548" max="12548" width="15.6640625" style="590" customWidth="1"/>
    <col min="12549" max="12549" width="16.5" style="590" customWidth="1"/>
    <col min="12550" max="12550" width="21" style="590" customWidth="1"/>
    <col min="12551" max="12552" width="16.83203125" style="590" customWidth="1"/>
    <col min="12553" max="12556" width="9.1640625" style="590"/>
    <col min="12557" max="12557" width="34.5" style="590" customWidth="1"/>
    <col min="12558" max="12800" width="9.1640625" style="590"/>
    <col min="12801" max="12801" width="32.1640625" style="590" customWidth="1"/>
    <col min="12802" max="12802" width="13.33203125" style="590" customWidth="1"/>
    <col min="12803" max="12803" width="18.5" style="590" customWidth="1"/>
    <col min="12804" max="12804" width="15.6640625" style="590" customWidth="1"/>
    <col min="12805" max="12805" width="16.5" style="590" customWidth="1"/>
    <col min="12806" max="12806" width="21" style="590" customWidth="1"/>
    <col min="12807" max="12808" width="16.83203125" style="590" customWidth="1"/>
    <col min="12809" max="12812" width="9.1640625" style="590"/>
    <col min="12813" max="12813" width="34.5" style="590" customWidth="1"/>
    <col min="12814" max="13056" width="9.1640625" style="590"/>
    <col min="13057" max="13057" width="32.1640625" style="590" customWidth="1"/>
    <col min="13058" max="13058" width="13.33203125" style="590" customWidth="1"/>
    <col min="13059" max="13059" width="18.5" style="590" customWidth="1"/>
    <col min="13060" max="13060" width="15.6640625" style="590" customWidth="1"/>
    <col min="13061" max="13061" width="16.5" style="590" customWidth="1"/>
    <col min="13062" max="13062" width="21" style="590" customWidth="1"/>
    <col min="13063" max="13064" width="16.83203125" style="590" customWidth="1"/>
    <col min="13065" max="13068" width="9.1640625" style="590"/>
    <col min="13069" max="13069" width="34.5" style="590" customWidth="1"/>
    <col min="13070" max="13312" width="9.1640625" style="590"/>
    <col min="13313" max="13313" width="32.1640625" style="590" customWidth="1"/>
    <col min="13314" max="13314" width="13.33203125" style="590" customWidth="1"/>
    <col min="13315" max="13315" width="18.5" style="590" customWidth="1"/>
    <col min="13316" max="13316" width="15.6640625" style="590" customWidth="1"/>
    <col min="13317" max="13317" width="16.5" style="590" customWidth="1"/>
    <col min="13318" max="13318" width="21" style="590" customWidth="1"/>
    <col min="13319" max="13320" width="16.83203125" style="590" customWidth="1"/>
    <col min="13321" max="13324" width="9.1640625" style="590"/>
    <col min="13325" max="13325" width="34.5" style="590" customWidth="1"/>
    <col min="13326" max="13568" width="9.1640625" style="590"/>
    <col min="13569" max="13569" width="32.1640625" style="590" customWidth="1"/>
    <col min="13570" max="13570" width="13.33203125" style="590" customWidth="1"/>
    <col min="13571" max="13571" width="18.5" style="590" customWidth="1"/>
    <col min="13572" max="13572" width="15.6640625" style="590" customWidth="1"/>
    <col min="13573" max="13573" width="16.5" style="590" customWidth="1"/>
    <col min="13574" max="13574" width="21" style="590" customWidth="1"/>
    <col min="13575" max="13576" width="16.83203125" style="590" customWidth="1"/>
    <col min="13577" max="13580" width="9.1640625" style="590"/>
    <col min="13581" max="13581" width="34.5" style="590" customWidth="1"/>
    <col min="13582" max="13824" width="9.1640625" style="590"/>
    <col min="13825" max="13825" width="32.1640625" style="590" customWidth="1"/>
    <col min="13826" max="13826" width="13.33203125" style="590" customWidth="1"/>
    <col min="13827" max="13827" width="18.5" style="590" customWidth="1"/>
    <col min="13828" max="13828" width="15.6640625" style="590" customWidth="1"/>
    <col min="13829" max="13829" width="16.5" style="590" customWidth="1"/>
    <col min="13830" max="13830" width="21" style="590" customWidth="1"/>
    <col min="13831" max="13832" width="16.83203125" style="590" customWidth="1"/>
    <col min="13833" max="13836" width="9.1640625" style="590"/>
    <col min="13837" max="13837" width="34.5" style="590" customWidth="1"/>
    <col min="13838" max="14080" width="9.1640625" style="590"/>
    <col min="14081" max="14081" width="32.1640625" style="590" customWidth="1"/>
    <col min="14082" max="14082" width="13.33203125" style="590" customWidth="1"/>
    <col min="14083" max="14083" width="18.5" style="590" customWidth="1"/>
    <col min="14084" max="14084" width="15.6640625" style="590" customWidth="1"/>
    <col min="14085" max="14085" width="16.5" style="590" customWidth="1"/>
    <col min="14086" max="14086" width="21" style="590" customWidth="1"/>
    <col min="14087" max="14088" width="16.83203125" style="590" customWidth="1"/>
    <col min="14089" max="14092" width="9.1640625" style="590"/>
    <col min="14093" max="14093" width="34.5" style="590" customWidth="1"/>
    <col min="14094" max="14336" width="9.1640625" style="590"/>
    <col min="14337" max="14337" width="32.1640625" style="590" customWidth="1"/>
    <col min="14338" max="14338" width="13.33203125" style="590" customWidth="1"/>
    <col min="14339" max="14339" width="18.5" style="590" customWidth="1"/>
    <col min="14340" max="14340" width="15.6640625" style="590" customWidth="1"/>
    <col min="14341" max="14341" width="16.5" style="590" customWidth="1"/>
    <col min="14342" max="14342" width="21" style="590" customWidth="1"/>
    <col min="14343" max="14344" width="16.83203125" style="590" customWidth="1"/>
    <col min="14345" max="14348" width="9.1640625" style="590"/>
    <col min="14349" max="14349" width="34.5" style="590" customWidth="1"/>
    <col min="14350" max="14592" width="9.1640625" style="590"/>
    <col min="14593" max="14593" width="32.1640625" style="590" customWidth="1"/>
    <col min="14594" max="14594" width="13.33203125" style="590" customWidth="1"/>
    <col min="14595" max="14595" width="18.5" style="590" customWidth="1"/>
    <col min="14596" max="14596" width="15.6640625" style="590" customWidth="1"/>
    <col min="14597" max="14597" width="16.5" style="590" customWidth="1"/>
    <col min="14598" max="14598" width="21" style="590" customWidth="1"/>
    <col min="14599" max="14600" width="16.83203125" style="590" customWidth="1"/>
    <col min="14601" max="14604" width="9.1640625" style="590"/>
    <col min="14605" max="14605" width="34.5" style="590" customWidth="1"/>
    <col min="14606" max="14848" width="9.1640625" style="590"/>
    <col min="14849" max="14849" width="32.1640625" style="590" customWidth="1"/>
    <col min="14850" max="14850" width="13.33203125" style="590" customWidth="1"/>
    <col min="14851" max="14851" width="18.5" style="590" customWidth="1"/>
    <col min="14852" max="14852" width="15.6640625" style="590" customWidth="1"/>
    <col min="14853" max="14853" width="16.5" style="590" customWidth="1"/>
    <col min="14854" max="14854" width="21" style="590" customWidth="1"/>
    <col min="14855" max="14856" width="16.83203125" style="590" customWidth="1"/>
    <col min="14857" max="14860" width="9.1640625" style="590"/>
    <col min="14861" max="14861" width="34.5" style="590" customWidth="1"/>
    <col min="14862" max="15104" width="9.1640625" style="590"/>
    <col min="15105" max="15105" width="32.1640625" style="590" customWidth="1"/>
    <col min="15106" max="15106" width="13.33203125" style="590" customWidth="1"/>
    <col min="15107" max="15107" width="18.5" style="590" customWidth="1"/>
    <col min="15108" max="15108" width="15.6640625" style="590" customWidth="1"/>
    <col min="15109" max="15109" width="16.5" style="590" customWidth="1"/>
    <col min="15110" max="15110" width="21" style="590" customWidth="1"/>
    <col min="15111" max="15112" width="16.83203125" style="590" customWidth="1"/>
    <col min="15113" max="15116" width="9.1640625" style="590"/>
    <col min="15117" max="15117" width="34.5" style="590" customWidth="1"/>
    <col min="15118" max="15360" width="9.1640625" style="590"/>
    <col min="15361" max="15361" width="32.1640625" style="590" customWidth="1"/>
    <col min="15362" max="15362" width="13.33203125" style="590" customWidth="1"/>
    <col min="15363" max="15363" width="18.5" style="590" customWidth="1"/>
    <col min="15364" max="15364" width="15.6640625" style="590" customWidth="1"/>
    <col min="15365" max="15365" width="16.5" style="590" customWidth="1"/>
    <col min="15366" max="15366" width="21" style="590" customWidth="1"/>
    <col min="15367" max="15368" width="16.83203125" style="590" customWidth="1"/>
    <col min="15369" max="15372" width="9.1640625" style="590"/>
    <col min="15373" max="15373" width="34.5" style="590" customWidth="1"/>
    <col min="15374" max="15616" width="9.1640625" style="590"/>
    <col min="15617" max="15617" width="32.1640625" style="590" customWidth="1"/>
    <col min="15618" max="15618" width="13.33203125" style="590" customWidth="1"/>
    <col min="15619" max="15619" width="18.5" style="590" customWidth="1"/>
    <col min="15620" max="15620" width="15.6640625" style="590" customWidth="1"/>
    <col min="15621" max="15621" width="16.5" style="590" customWidth="1"/>
    <col min="15622" max="15622" width="21" style="590" customWidth="1"/>
    <col min="15623" max="15624" width="16.83203125" style="590" customWidth="1"/>
    <col min="15625" max="15628" width="9.1640625" style="590"/>
    <col min="15629" max="15629" width="34.5" style="590" customWidth="1"/>
    <col min="15630" max="15872" width="9.1640625" style="590"/>
    <col min="15873" max="15873" width="32.1640625" style="590" customWidth="1"/>
    <col min="15874" max="15874" width="13.33203125" style="590" customWidth="1"/>
    <col min="15875" max="15875" width="18.5" style="590" customWidth="1"/>
    <col min="15876" max="15876" width="15.6640625" style="590" customWidth="1"/>
    <col min="15877" max="15877" width="16.5" style="590" customWidth="1"/>
    <col min="15878" max="15878" width="21" style="590" customWidth="1"/>
    <col min="15879" max="15880" width="16.83203125" style="590" customWidth="1"/>
    <col min="15881" max="15884" width="9.1640625" style="590"/>
    <col min="15885" max="15885" width="34.5" style="590" customWidth="1"/>
    <col min="15886" max="16128" width="9.1640625" style="590"/>
    <col min="16129" max="16129" width="32.1640625" style="590" customWidth="1"/>
    <col min="16130" max="16130" width="13.33203125" style="590" customWidth="1"/>
    <col min="16131" max="16131" width="18.5" style="590" customWidth="1"/>
    <col min="16132" max="16132" width="15.6640625" style="590" customWidth="1"/>
    <col min="16133" max="16133" width="16.5" style="590" customWidth="1"/>
    <col min="16134" max="16134" width="21" style="590" customWidth="1"/>
    <col min="16135" max="16136" width="16.83203125" style="590" customWidth="1"/>
    <col min="16137" max="16140" width="9.1640625" style="590"/>
    <col min="16141" max="16141" width="34.5" style="590" customWidth="1"/>
    <col min="16142" max="16384" width="9.1640625" style="590"/>
  </cols>
  <sheetData>
    <row r="1" spans="1:15" x14ac:dyDescent="0.2">
      <c r="A1" s="589" t="s">
        <v>426</v>
      </c>
    </row>
    <row r="3" spans="1:15" ht="15" thickBot="1" x14ac:dyDescent="0.25">
      <c r="A3" s="591" t="s">
        <v>427</v>
      </c>
      <c r="B3" s="592"/>
      <c r="C3" s="592"/>
      <c r="D3" s="592"/>
      <c r="E3" s="592"/>
      <c r="F3" s="592"/>
      <c r="G3" s="592"/>
      <c r="H3" s="592"/>
    </row>
    <row r="4" spans="1:15" x14ac:dyDescent="0.2">
      <c r="A4" s="593"/>
      <c r="B4" s="594"/>
      <c r="C4" s="595" t="s">
        <v>428</v>
      </c>
      <c r="D4" s="595" t="s">
        <v>429</v>
      </c>
      <c r="E4" s="593"/>
      <c r="F4" s="596"/>
      <c r="G4" s="596"/>
      <c r="H4" s="594"/>
    </row>
    <row r="5" spans="1:15" ht="15" thickBot="1" x14ac:dyDescent="0.25">
      <c r="A5" s="597"/>
      <c r="B5" s="598"/>
      <c r="C5" s="599" t="s">
        <v>430</v>
      </c>
      <c r="D5" s="599" t="s">
        <v>431</v>
      </c>
      <c r="E5" s="600"/>
      <c r="F5" s="601"/>
      <c r="G5" s="601"/>
      <c r="H5" s="602"/>
    </row>
    <row r="6" spans="1:15" ht="31" thickBot="1" x14ac:dyDescent="0.25">
      <c r="A6" s="603"/>
      <c r="B6" s="604"/>
      <c r="C6" s="605">
        <v>4.8000000000000001E-4</v>
      </c>
      <c r="D6" s="606">
        <f>C6*0.2777777778</f>
        <v>1.3333333334400002E-4</v>
      </c>
      <c r="E6" s="607" t="s">
        <v>432</v>
      </c>
      <c r="F6" s="607" t="s">
        <v>433</v>
      </c>
      <c r="G6" s="608" t="s">
        <v>434</v>
      </c>
      <c r="H6" s="608" t="s">
        <v>435</v>
      </c>
    </row>
    <row r="7" spans="1:15" ht="15" thickBot="1" x14ac:dyDescent="0.25">
      <c r="A7" s="609" t="s">
        <v>436</v>
      </c>
      <c r="B7" s="610"/>
      <c r="C7" s="610"/>
      <c r="D7" s="611"/>
      <c r="E7" s="612"/>
      <c r="F7" s="613"/>
      <c r="G7" s="614">
        <f>C6*E7</f>
        <v>0</v>
      </c>
      <c r="H7" s="614">
        <f>D6*F7</f>
        <v>0</v>
      </c>
      <c r="M7" s="589"/>
    </row>
    <row r="8" spans="1:15" x14ac:dyDescent="0.2">
      <c r="A8" s="615" t="s">
        <v>437</v>
      </c>
      <c r="B8" s="616"/>
      <c r="C8" s="616"/>
      <c r="D8" s="616"/>
      <c r="E8" s="616"/>
      <c r="M8" s="589"/>
      <c r="N8" s="589"/>
      <c r="O8" s="589"/>
    </row>
    <row r="9" spans="1:15" x14ac:dyDescent="0.2">
      <c r="A9" s="615"/>
      <c r="B9" s="616"/>
      <c r="C9" s="616"/>
      <c r="D9" s="616"/>
      <c r="E9" s="616"/>
      <c r="M9" s="589"/>
      <c r="N9" s="589"/>
      <c r="O9" s="589"/>
    </row>
    <row r="10" spans="1:15" ht="15" thickBot="1" x14ac:dyDescent="0.25">
      <c r="A10" s="617" t="s">
        <v>438</v>
      </c>
      <c r="B10" s="618"/>
      <c r="C10" s="618"/>
      <c r="D10" s="618"/>
      <c r="E10" s="618"/>
      <c r="F10" s="619"/>
      <c r="M10" s="589"/>
      <c r="N10" s="589"/>
      <c r="O10" s="589"/>
    </row>
    <row r="11" spans="1:15" x14ac:dyDescent="0.2">
      <c r="B11" s="595" t="s">
        <v>439</v>
      </c>
      <c r="C11" s="595" t="s">
        <v>440</v>
      </c>
      <c r="D11" s="595" t="s">
        <v>429</v>
      </c>
      <c r="E11" s="595" t="s">
        <v>441</v>
      </c>
      <c r="F11" s="595" t="s">
        <v>442</v>
      </c>
      <c r="M11" s="589"/>
      <c r="N11" s="589"/>
      <c r="O11" s="589"/>
    </row>
    <row r="12" spans="1:15" ht="15" thickBot="1" x14ac:dyDescent="0.25">
      <c r="A12" s="620"/>
      <c r="B12" s="599"/>
      <c r="C12" s="599"/>
      <c r="D12" s="621" t="s">
        <v>443</v>
      </c>
      <c r="E12" s="599"/>
      <c r="F12" s="599"/>
      <c r="M12" s="589"/>
      <c r="N12" s="589"/>
      <c r="O12" s="589"/>
    </row>
    <row r="13" spans="1:15" ht="15" thickBot="1" x14ac:dyDescent="0.25">
      <c r="A13" s="622" t="s">
        <v>444</v>
      </c>
      <c r="B13" s="623"/>
      <c r="C13" s="623"/>
      <c r="D13" s="624"/>
      <c r="E13" s="625"/>
      <c r="F13" s="626">
        <f>D13*E13</f>
        <v>0</v>
      </c>
      <c r="M13" s="589"/>
      <c r="N13" s="589"/>
      <c r="O13" s="589"/>
    </row>
    <row r="14" spans="1:15" ht="15" thickBot="1" x14ac:dyDescent="0.25">
      <c r="A14" s="622" t="s">
        <v>445</v>
      </c>
      <c r="B14" s="627"/>
      <c r="C14" s="627"/>
      <c r="D14" s="628"/>
      <c r="E14" s="629"/>
      <c r="F14" s="626">
        <f>D14*E14</f>
        <v>0</v>
      </c>
      <c r="M14" s="589"/>
      <c r="N14" s="589"/>
      <c r="O14" s="589"/>
    </row>
    <row r="15" spans="1:15" ht="15" thickBot="1" x14ac:dyDescent="0.25">
      <c r="A15" s="630" t="s">
        <v>446</v>
      </c>
      <c r="B15" s="610"/>
      <c r="C15" s="610"/>
      <c r="D15" s="610"/>
      <c r="E15" s="610"/>
      <c r="F15" s="631">
        <f>SUM(F13:F14)</f>
        <v>0</v>
      </c>
      <c r="M15" s="589"/>
      <c r="N15" s="589"/>
      <c r="O15" s="589"/>
    </row>
    <row r="16" spans="1:15" x14ac:dyDescent="0.2">
      <c r="A16" s="632" t="s">
        <v>447</v>
      </c>
      <c r="B16" s="633"/>
      <c r="C16" s="633"/>
      <c r="D16" s="633"/>
      <c r="E16" s="633"/>
      <c r="F16" s="634"/>
      <c r="M16" s="589"/>
      <c r="N16" s="589"/>
      <c r="O16" s="589"/>
    </row>
    <row r="17" spans="1:15" x14ac:dyDescent="0.2">
      <c r="A17" s="620"/>
      <c r="M17" s="589"/>
      <c r="N17" s="589"/>
      <c r="O17" s="589"/>
    </row>
    <row r="18" spans="1:15" ht="15" thickBot="1" x14ac:dyDescent="0.25">
      <c r="A18" s="635" t="s">
        <v>448</v>
      </c>
      <c r="B18" s="636"/>
      <c r="C18" s="637"/>
      <c r="D18" s="637"/>
      <c r="E18" s="637"/>
      <c r="F18" s="638"/>
      <c r="M18" s="589"/>
      <c r="N18" s="589"/>
      <c r="O18" s="589"/>
    </row>
    <row r="19" spans="1:15" x14ac:dyDescent="0.2">
      <c r="C19" s="639" t="s">
        <v>440</v>
      </c>
      <c r="D19" s="595" t="s">
        <v>429</v>
      </c>
      <c r="E19" s="639" t="s">
        <v>449</v>
      </c>
      <c r="F19" s="639" t="s">
        <v>450</v>
      </c>
      <c r="M19" s="589"/>
      <c r="N19" s="589"/>
      <c r="O19" s="589"/>
    </row>
    <row r="20" spans="1:15" ht="15" thickBot="1" x14ac:dyDescent="0.25">
      <c r="A20" s="620"/>
      <c r="C20" s="640"/>
      <c r="D20" s="599" t="s">
        <v>443</v>
      </c>
      <c r="E20" s="640"/>
      <c r="F20" s="640"/>
      <c r="M20" s="589"/>
      <c r="N20" s="589"/>
      <c r="O20" s="589"/>
    </row>
    <row r="21" spans="1:15" ht="15" thickBot="1" x14ac:dyDescent="0.25">
      <c r="A21" s="620"/>
      <c r="C21" s="627"/>
      <c r="D21" s="628"/>
      <c r="E21" s="629"/>
      <c r="F21" s="626">
        <f>D21*E21</f>
        <v>0</v>
      </c>
      <c r="M21" s="589"/>
      <c r="N21" s="589"/>
      <c r="O21" s="589"/>
    </row>
    <row r="22" spans="1:15" ht="15" thickBot="1" x14ac:dyDescent="0.25">
      <c r="A22" s="630" t="s">
        <v>451</v>
      </c>
      <c r="B22" s="641"/>
      <c r="C22" s="641"/>
      <c r="D22" s="641"/>
      <c r="E22" s="642"/>
      <c r="F22" s="614">
        <f>F21</f>
        <v>0</v>
      </c>
      <c r="M22" s="589"/>
      <c r="N22" s="589"/>
      <c r="O22" s="589"/>
    </row>
    <row r="23" spans="1:15" x14ac:dyDescent="0.2">
      <c r="A23" s="632" t="s">
        <v>452</v>
      </c>
      <c r="B23" s="643"/>
      <c r="C23" s="643"/>
      <c r="D23" s="643"/>
      <c r="E23" s="643"/>
      <c r="F23" s="634"/>
      <c r="M23" s="589"/>
      <c r="N23" s="589"/>
      <c r="O23" s="589"/>
    </row>
    <row r="24" spans="1:15" x14ac:dyDescent="0.2">
      <c r="N24" s="620"/>
    </row>
    <row r="25" spans="1:15" ht="15" thickBot="1" x14ac:dyDescent="0.25">
      <c r="A25" s="591" t="s">
        <v>453</v>
      </c>
      <c r="B25" s="619"/>
      <c r="C25" s="619"/>
      <c r="D25" s="619"/>
      <c r="E25" s="619"/>
      <c r="F25" s="619"/>
      <c r="G25" s="619"/>
      <c r="H25" s="619"/>
      <c r="N25" s="620"/>
    </row>
    <row r="26" spans="1:15" x14ac:dyDescent="0.2">
      <c r="B26" s="595" t="s">
        <v>429</v>
      </c>
      <c r="C26" s="595" t="s">
        <v>429</v>
      </c>
      <c r="D26" s="595" t="s">
        <v>429</v>
      </c>
      <c r="E26" s="639"/>
      <c r="F26" s="639"/>
      <c r="G26" s="639"/>
      <c r="H26" s="639"/>
      <c r="N26" s="620"/>
    </row>
    <row r="27" spans="1:15" ht="15" thickBot="1" x14ac:dyDescent="0.25">
      <c r="A27" s="644"/>
      <c r="B27" s="645" t="s">
        <v>454</v>
      </c>
      <c r="C27" s="621" t="s">
        <v>430</v>
      </c>
      <c r="D27" s="621" t="s">
        <v>431</v>
      </c>
      <c r="E27" s="621" t="s">
        <v>432</v>
      </c>
      <c r="F27" s="621" t="s">
        <v>455</v>
      </c>
      <c r="G27" s="621" t="s">
        <v>456</v>
      </c>
      <c r="H27" s="621" t="s">
        <v>457</v>
      </c>
      <c r="N27" s="620"/>
    </row>
    <row r="28" spans="1:15" ht="15" thickBot="1" x14ac:dyDescent="0.25">
      <c r="A28" s="609" t="s">
        <v>458</v>
      </c>
      <c r="B28" s="610"/>
      <c r="C28" s="646"/>
      <c r="D28" s="646"/>
      <c r="E28" s="646"/>
      <c r="F28" s="610"/>
      <c r="G28" s="610"/>
      <c r="H28" s="611"/>
      <c r="N28" s="620"/>
    </row>
    <row r="29" spans="1:15" ht="15" thickBot="1" x14ac:dyDescent="0.25">
      <c r="A29" s="626" t="s">
        <v>459</v>
      </c>
      <c r="B29" s="647">
        <v>61.6</v>
      </c>
      <c r="C29" s="648">
        <f t="shared" ref="C29:C36" si="0">B29/277800</f>
        <v>2.2174226061915048E-4</v>
      </c>
      <c r="D29" s="606">
        <f>B29/1000000</f>
        <v>6.1600000000000007E-5</v>
      </c>
      <c r="E29" s="649"/>
      <c r="F29" s="650"/>
      <c r="G29" s="626">
        <f t="shared" ref="G29:H37" si="1">C29*E29</f>
        <v>0</v>
      </c>
      <c r="H29" s="626">
        <f t="shared" si="1"/>
        <v>0</v>
      </c>
      <c r="N29" s="620"/>
    </row>
    <row r="30" spans="1:15" ht="15" thickBot="1" x14ac:dyDescent="0.25">
      <c r="A30" s="651" t="s">
        <v>460</v>
      </c>
      <c r="B30" s="647">
        <v>63.07</v>
      </c>
      <c r="C30" s="648">
        <f t="shared" si="0"/>
        <v>2.2703383729301657E-4</v>
      </c>
      <c r="D30" s="606">
        <f t="shared" ref="D30:D53" si="2">B30/1000000</f>
        <v>6.3070000000000004E-5</v>
      </c>
      <c r="E30" s="649"/>
      <c r="F30" s="650"/>
      <c r="G30" s="626">
        <f t="shared" si="1"/>
        <v>0</v>
      </c>
      <c r="H30" s="626">
        <f t="shared" si="1"/>
        <v>0</v>
      </c>
      <c r="N30" s="620"/>
    </row>
    <row r="31" spans="1:15" ht="15" thickBot="1" x14ac:dyDescent="0.25">
      <c r="A31" s="651" t="s">
        <v>461</v>
      </c>
      <c r="B31" s="647">
        <v>69.3</v>
      </c>
      <c r="C31" s="648">
        <f t="shared" si="0"/>
        <v>2.4946004319654428E-4</v>
      </c>
      <c r="D31" s="606">
        <f t="shared" si="2"/>
        <v>6.929999999999999E-5</v>
      </c>
      <c r="E31" s="649"/>
      <c r="F31" s="650"/>
      <c r="G31" s="626">
        <f t="shared" si="1"/>
        <v>0</v>
      </c>
      <c r="H31" s="626">
        <f t="shared" si="1"/>
        <v>0</v>
      </c>
      <c r="N31" s="620"/>
    </row>
    <row r="32" spans="1:15" ht="15" thickBot="1" x14ac:dyDescent="0.25">
      <c r="A32" s="651" t="s">
        <v>462</v>
      </c>
      <c r="B32" s="647">
        <v>73.33</v>
      </c>
      <c r="C32" s="648">
        <f t="shared" si="0"/>
        <v>2.6396688264938807E-4</v>
      </c>
      <c r="D32" s="606">
        <f t="shared" si="2"/>
        <v>7.3330000000000004E-5</v>
      </c>
      <c r="E32" s="649"/>
      <c r="F32" s="650"/>
      <c r="G32" s="626">
        <f t="shared" si="1"/>
        <v>0</v>
      </c>
      <c r="H32" s="626">
        <f t="shared" si="1"/>
        <v>0</v>
      </c>
      <c r="N32" s="620"/>
    </row>
    <row r="33" spans="1:14" ht="15" thickBot="1" x14ac:dyDescent="0.25">
      <c r="A33" s="651" t="s">
        <v>463</v>
      </c>
      <c r="B33" s="647">
        <v>74.069999999999993</v>
      </c>
      <c r="C33" s="648">
        <f t="shared" si="0"/>
        <v>2.6663066954643627E-4</v>
      </c>
      <c r="D33" s="606">
        <f t="shared" si="2"/>
        <v>7.4069999999999987E-5</v>
      </c>
      <c r="E33" s="649"/>
      <c r="F33" s="650"/>
      <c r="G33" s="626">
        <f t="shared" si="1"/>
        <v>0</v>
      </c>
      <c r="H33" s="626">
        <f t="shared" si="1"/>
        <v>0</v>
      </c>
      <c r="N33" s="620"/>
    </row>
    <row r="34" spans="1:14" ht="15" thickBot="1" x14ac:dyDescent="0.25">
      <c r="A34" s="651" t="s">
        <v>464</v>
      </c>
      <c r="B34" s="647">
        <v>77.73</v>
      </c>
      <c r="C34" s="648">
        <f t="shared" si="0"/>
        <v>2.7980561555075598E-4</v>
      </c>
      <c r="D34" s="606">
        <f t="shared" si="2"/>
        <v>7.7730000000000003E-5</v>
      </c>
      <c r="E34" s="649"/>
      <c r="F34" s="650"/>
      <c r="G34" s="626">
        <f t="shared" si="1"/>
        <v>0</v>
      </c>
      <c r="H34" s="626">
        <f t="shared" si="1"/>
        <v>0</v>
      </c>
      <c r="N34" s="620"/>
    </row>
    <row r="35" spans="1:14" ht="15" thickBot="1" x14ac:dyDescent="0.25">
      <c r="A35" s="651" t="s">
        <v>465</v>
      </c>
      <c r="B35" s="647">
        <v>71.87</v>
      </c>
      <c r="C35" s="648">
        <f t="shared" si="0"/>
        <v>2.5871130309575234E-4</v>
      </c>
      <c r="D35" s="606">
        <f t="shared" si="2"/>
        <v>7.1870000000000001E-5</v>
      </c>
      <c r="E35" s="649"/>
      <c r="F35" s="650"/>
      <c r="G35" s="626">
        <f t="shared" si="1"/>
        <v>0</v>
      </c>
      <c r="H35" s="626">
        <f t="shared" si="1"/>
        <v>0</v>
      </c>
      <c r="N35" s="620"/>
    </row>
    <row r="36" spans="1:14" ht="15" thickBot="1" x14ac:dyDescent="0.25">
      <c r="A36" s="651" t="s">
        <v>466</v>
      </c>
      <c r="B36" s="647">
        <v>100.83</v>
      </c>
      <c r="C36" s="648">
        <f t="shared" si="0"/>
        <v>3.6295896328293733E-4</v>
      </c>
      <c r="D36" s="606">
        <f t="shared" si="2"/>
        <v>1.0083E-4</v>
      </c>
      <c r="E36" s="649"/>
      <c r="F36" s="650"/>
      <c r="G36" s="626">
        <f t="shared" si="1"/>
        <v>0</v>
      </c>
      <c r="H36" s="626">
        <f t="shared" si="1"/>
        <v>0</v>
      </c>
      <c r="N36" s="620"/>
    </row>
    <row r="37" spans="1:14" ht="15" thickBot="1" x14ac:dyDescent="0.25">
      <c r="A37" s="651" t="s">
        <v>467</v>
      </c>
      <c r="B37" s="647"/>
      <c r="C37" s="652"/>
      <c r="D37" s="653"/>
      <c r="E37" s="649"/>
      <c r="F37" s="650"/>
      <c r="G37" s="626">
        <f t="shared" si="1"/>
        <v>0</v>
      </c>
      <c r="H37" s="626">
        <f t="shared" si="1"/>
        <v>0</v>
      </c>
      <c r="N37" s="620"/>
    </row>
    <row r="38" spans="1:14" ht="15" thickBot="1" x14ac:dyDescent="0.25">
      <c r="A38" s="609" t="s">
        <v>468</v>
      </c>
      <c r="B38" s="654"/>
      <c r="C38" s="655"/>
      <c r="D38" s="656"/>
      <c r="E38" s="646"/>
      <c r="F38" s="654"/>
      <c r="G38" s="646"/>
      <c r="H38" s="657"/>
      <c r="N38" s="620"/>
    </row>
    <row r="39" spans="1:14" ht="15" thickBot="1" x14ac:dyDescent="0.25">
      <c r="A39" s="651" t="s">
        <v>469</v>
      </c>
      <c r="B39" s="622">
        <v>94.6</v>
      </c>
      <c r="C39" s="648">
        <f t="shared" ref="C39:C48" si="3">B39/277800</f>
        <v>3.4053275737940962E-4</v>
      </c>
      <c r="D39" s="606">
        <f t="shared" si="2"/>
        <v>9.4599999999999996E-5</v>
      </c>
      <c r="E39" s="649"/>
      <c r="F39" s="650"/>
      <c r="G39" s="626">
        <f t="shared" ref="G39:H49" si="4">C39*E39</f>
        <v>0</v>
      </c>
      <c r="H39" s="626">
        <f t="shared" si="4"/>
        <v>0</v>
      </c>
      <c r="N39" s="620"/>
    </row>
    <row r="40" spans="1:14" ht="15" thickBot="1" x14ac:dyDescent="0.25">
      <c r="A40" s="651" t="s">
        <v>470</v>
      </c>
      <c r="B40" s="622">
        <v>94.6</v>
      </c>
      <c r="C40" s="648">
        <f t="shared" si="3"/>
        <v>3.4053275737940962E-4</v>
      </c>
      <c r="D40" s="606">
        <f t="shared" si="2"/>
        <v>9.4599999999999996E-5</v>
      </c>
      <c r="E40" s="649"/>
      <c r="F40" s="650"/>
      <c r="G40" s="626">
        <f t="shared" si="4"/>
        <v>0</v>
      </c>
      <c r="H40" s="626">
        <f t="shared" si="4"/>
        <v>0</v>
      </c>
      <c r="N40" s="620"/>
    </row>
    <row r="41" spans="1:14" ht="15" thickBot="1" x14ac:dyDescent="0.25">
      <c r="A41" s="651" t="s">
        <v>471</v>
      </c>
      <c r="B41" s="622">
        <v>98.27</v>
      </c>
      <c r="C41" s="648">
        <f t="shared" si="3"/>
        <v>3.5374370050395969E-4</v>
      </c>
      <c r="D41" s="606">
        <f t="shared" si="2"/>
        <v>9.8269999999999993E-5</v>
      </c>
      <c r="E41" s="649"/>
      <c r="F41" s="650"/>
      <c r="G41" s="626">
        <f t="shared" si="4"/>
        <v>0</v>
      </c>
      <c r="H41" s="626">
        <f t="shared" si="4"/>
        <v>0</v>
      </c>
      <c r="N41" s="620"/>
    </row>
    <row r="42" spans="1:14" ht="15" thickBot="1" x14ac:dyDescent="0.25">
      <c r="A42" s="651" t="s">
        <v>472</v>
      </c>
      <c r="B42" s="622">
        <v>96.07</v>
      </c>
      <c r="C42" s="648">
        <f t="shared" si="3"/>
        <v>3.4582433405327571E-4</v>
      </c>
      <c r="D42" s="606">
        <f t="shared" si="2"/>
        <v>9.6069999999999993E-5</v>
      </c>
      <c r="E42" s="649"/>
      <c r="F42" s="650"/>
      <c r="G42" s="626">
        <f t="shared" si="4"/>
        <v>0</v>
      </c>
      <c r="H42" s="626">
        <f t="shared" si="4"/>
        <v>0</v>
      </c>
      <c r="N42" s="620"/>
    </row>
    <row r="43" spans="1:14" ht="15" thickBot="1" x14ac:dyDescent="0.25">
      <c r="A43" s="651" t="s">
        <v>473</v>
      </c>
      <c r="B43" s="622">
        <v>101.2</v>
      </c>
      <c r="C43" s="648">
        <f t="shared" si="3"/>
        <v>3.6429085673146151E-4</v>
      </c>
      <c r="D43" s="606">
        <f t="shared" si="2"/>
        <v>1.0120000000000001E-4</v>
      </c>
      <c r="E43" s="649"/>
      <c r="F43" s="650"/>
      <c r="G43" s="626">
        <f t="shared" si="4"/>
        <v>0</v>
      </c>
      <c r="H43" s="626">
        <f t="shared" si="4"/>
        <v>0</v>
      </c>
      <c r="M43" s="658"/>
    </row>
    <row r="44" spans="1:14" ht="15" thickBot="1" x14ac:dyDescent="0.25">
      <c r="A44" s="651" t="s">
        <v>474</v>
      </c>
      <c r="B44" s="622">
        <v>105.97</v>
      </c>
      <c r="C44" s="648">
        <f t="shared" si="3"/>
        <v>3.814614830813535E-4</v>
      </c>
      <c r="D44" s="606">
        <f t="shared" si="2"/>
        <v>1.0597E-4</v>
      </c>
      <c r="E44" s="649"/>
      <c r="F44" s="650"/>
      <c r="G44" s="626">
        <f t="shared" si="4"/>
        <v>0</v>
      </c>
      <c r="H44" s="626">
        <f t="shared" si="4"/>
        <v>0</v>
      </c>
      <c r="N44" s="620"/>
    </row>
    <row r="45" spans="1:14" ht="15" thickBot="1" x14ac:dyDescent="0.25">
      <c r="A45" s="651" t="s">
        <v>475</v>
      </c>
      <c r="B45" s="622">
        <v>94.6</v>
      </c>
      <c r="C45" s="648">
        <f t="shared" si="3"/>
        <v>3.4053275737940962E-4</v>
      </c>
      <c r="D45" s="606">
        <f t="shared" si="2"/>
        <v>9.4599999999999996E-5</v>
      </c>
      <c r="E45" s="649"/>
      <c r="F45" s="650"/>
      <c r="G45" s="626">
        <f t="shared" si="4"/>
        <v>0</v>
      </c>
      <c r="H45" s="626">
        <f t="shared" si="4"/>
        <v>0</v>
      </c>
      <c r="N45" s="620"/>
    </row>
    <row r="46" spans="1:14" ht="15" thickBot="1" x14ac:dyDescent="0.25">
      <c r="A46" s="651" t="s">
        <v>476</v>
      </c>
      <c r="B46" s="622">
        <v>108.17</v>
      </c>
      <c r="C46" s="648">
        <f t="shared" si="3"/>
        <v>3.8938084953203742E-4</v>
      </c>
      <c r="D46" s="606">
        <f t="shared" si="2"/>
        <v>1.0817E-4</v>
      </c>
      <c r="E46" s="649"/>
      <c r="F46" s="650"/>
      <c r="G46" s="626">
        <f t="shared" si="4"/>
        <v>0</v>
      </c>
      <c r="H46" s="626">
        <f t="shared" si="4"/>
        <v>0</v>
      </c>
      <c r="N46" s="620"/>
    </row>
    <row r="47" spans="1:14" ht="15" thickBot="1" x14ac:dyDescent="0.25">
      <c r="A47" s="651" t="s">
        <v>477</v>
      </c>
      <c r="B47" s="622">
        <v>108.17</v>
      </c>
      <c r="C47" s="648">
        <f t="shared" si="3"/>
        <v>3.8938084953203742E-4</v>
      </c>
      <c r="D47" s="606">
        <f t="shared" si="2"/>
        <v>1.0817E-4</v>
      </c>
      <c r="E47" s="649"/>
      <c r="F47" s="650"/>
      <c r="G47" s="626">
        <f t="shared" si="4"/>
        <v>0</v>
      </c>
      <c r="H47" s="626">
        <f t="shared" si="4"/>
        <v>0</v>
      </c>
      <c r="N47" s="620"/>
    </row>
    <row r="48" spans="1:14" ht="15" thickBot="1" x14ac:dyDescent="0.25">
      <c r="A48" s="651" t="s">
        <v>478</v>
      </c>
      <c r="B48" s="622">
        <v>94.6</v>
      </c>
      <c r="C48" s="648">
        <f t="shared" si="3"/>
        <v>3.4053275737940962E-4</v>
      </c>
      <c r="D48" s="606">
        <f t="shared" si="2"/>
        <v>9.4599999999999996E-5</v>
      </c>
      <c r="E48" s="649"/>
      <c r="F48" s="650"/>
      <c r="G48" s="626">
        <f t="shared" si="4"/>
        <v>0</v>
      </c>
      <c r="H48" s="626">
        <f t="shared" si="4"/>
        <v>0</v>
      </c>
      <c r="N48" s="620"/>
    </row>
    <row r="49" spans="1:14" ht="15" thickBot="1" x14ac:dyDescent="0.25">
      <c r="A49" s="651" t="s">
        <v>467</v>
      </c>
      <c r="B49" s="622"/>
      <c r="C49" s="652"/>
      <c r="D49" s="653"/>
      <c r="E49" s="649"/>
      <c r="F49" s="650"/>
      <c r="G49" s="626">
        <f t="shared" si="4"/>
        <v>0</v>
      </c>
      <c r="H49" s="626">
        <f t="shared" si="4"/>
        <v>0</v>
      </c>
      <c r="N49" s="620"/>
    </row>
    <row r="50" spans="1:14" ht="15" thickBot="1" x14ac:dyDescent="0.25">
      <c r="A50" s="609" t="s">
        <v>378</v>
      </c>
      <c r="B50" s="654"/>
      <c r="C50" s="655"/>
      <c r="D50" s="656"/>
      <c r="E50" s="646"/>
      <c r="F50" s="654"/>
      <c r="G50" s="646"/>
      <c r="H50" s="657"/>
      <c r="N50" s="620"/>
    </row>
    <row r="51" spans="1:14" ht="15" thickBot="1" x14ac:dyDescent="0.25">
      <c r="A51" s="651" t="s">
        <v>479</v>
      </c>
      <c r="B51" s="622">
        <v>56.1</v>
      </c>
      <c r="C51" s="648">
        <f>B51/277800</f>
        <v>2.019438444924406E-4</v>
      </c>
      <c r="D51" s="606">
        <f t="shared" si="2"/>
        <v>5.6100000000000002E-5</v>
      </c>
      <c r="E51" s="649"/>
      <c r="F51" s="650"/>
      <c r="G51" s="626">
        <f t="shared" ref="G51:H54" si="5">C51*E51</f>
        <v>0</v>
      </c>
      <c r="H51" s="626">
        <f t="shared" si="5"/>
        <v>0</v>
      </c>
      <c r="N51" s="620"/>
    </row>
    <row r="52" spans="1:14" ht="15" thickBot="1" x14ac:dyDescent="0.25">
      <c r="A52" s="651" t="s">
        <v>480</v>
      </c>
      <c r="B52" s="622">
        <v>47.67</v>
      </c>
      <c r="C52" s="648">
        <f>B52/277800</f>
        <v>1.7159827213822894E-4</v>
      </c>
      <c r="D52" s="606">
        <f t="shared" si="2"/>
        <v>4.7670000000000003E-5</v>
      </c>
      <c r="E52" s="649"/>
      <c r="F52" s="650"/>
      <c r="G52" s="626">
        <f t="shared" si="5"/>
        <v>0</v>
      </c>
      <c r="H52" s="626">
        <f t="shared" si="5"/>
        <v>0</v>
      </c>
      <c r="N52" s="620"/>
    </row>
    <row r="53" spans="1:14" ht="15" thickBot="1" x14ac:dyDescent="0.25">
      <c r="A53" s="651" t="s">
        <v>481</v>
      </c>
      <c r="B53" s="622">
        <v>242</v>
      </c>
      <c r="C53" s="648">
        <f>B53/277800</f>
        <v>8.7113030957523395E-4</v>
      </c>
      <c r="D53" s="606">
        <f t="shared" si="2"/>
        <v>2.42E-4</v>
      </c>
      <c r="E53" s="649"/>
      <c r="F53" s="650"/>
      <c r="G53" s="626">
        <f t="shared" si="5"/>
        <v>0</v>
      </c>
      <c r="H53" s="626">
        <f t="shared" si="5"/>
        <v>0</v>
      </c>
      <c r="N53" s="620"/>
    </row>
    <row r="54" spans="1:14" ht="15" thickBot="1" x14ac:dyDescent="0.25">
      <c r="A54" s="651" t="s">
        <v>467</v>
      </c>
      <c r="B54" s="651"/>
      <c r="C54" s="649"/>
      <c r="D54" s="659"/>
      <c r="E54" s="649"/>
      <c r="F54" s="613"/>
      <c r="G54" s="626">
        <f t="shared" si="5"/>
        <v>0</v>
      </c>
      <c r="H54" s="626">
        <f t="shared" si="5"/>
        <v>0</v>
      </c>
      <c r="N54" s="620"/>
    </row>
    <row r="55" spans="1:14" ht="15" thickBot="1" x14ac:dyDescent="0.25">
      <c r="A55" s="609" t="s">
        <v>482</v>
      </c>
      <c r="B55" s="610"/>
      <c r="C55" s="646"/>
      <c r="D55" s="646"/>
      <c r="E55" s="646"/>
      <c r="F55" s="611"/>
      <c r="G55" s="614">
        <f>SUM(G29:G54)</f>
        <v>0</v>
      </c>
      <c r="H55" s="614">
        <f>SUM(H29:H54)</f>
        <v>0</v>
      </c>
      <c r="N55" s="620"/>
    </row>
    <row r="56" spans="1:14" x14ac:dyDescent="0.2">
      <c r="A56" s="660" t="s">
        <v>483</v>
      </c>
      <c r="B56" s="660"/>
      <c r="C56" s="660"/>
      <c r="D56" s="661"/>
      <c r="E56" s="661"/>
    </row>
    <row r="57" spans="1:14" x14ac:dyDescent="0.2">
      <c r="A57" s="660"/>
      <c r="B57" s="660"/>
      <c r="C57" s="660"/>
      <c r="D57" s="661"/>
      <c r="E57" s="661"/>
    </row>
    <row r="58" spans="1:14" ht="15" thickBot="1" x14ac:dyDescent="0.25">
      <c r="A58" s="662" t="s">
        <v>484</v>
      </c>
      <c r="B58" s="663"/>
      <c r="C58" s="663"/>
      <c r="D58" s="663"/>
      <c r="E58" s="664"/>
      <c r="F58" s="592" t="s">
        <v>485</v>
      </c>
      <c r="G58" s="592"/>
    </row>
    <row r="59" spans="1:14" ht="31" thickBot="1" x14ac:dyDescent="0.25">
      <c r="A59" s="607" t="s">
        <v>486</v>
      </c>
      <c r="B59" s="665" t="s">
        <v>429</v>
      </c>
      <c r="C59" s="607" t="s">
        <v>487</v>
      </c>
      <c r="D59" s="666" t="s">
        <v>488</v>
      </c>
      <c r="E59" s="661"/>
      <c r="F59" s="667" t="s">
        <v>489</v>
      </c>
      <c r="G59" s="667" t="s">
        <v>490</v>
      </c>
    </row>
    <row r="60" spans="1:14" ht="15" thickBot="1" x14ac:dyDescent="0.25">
      <c r="A60" s="626" t="s">
        <v>491</v>
      </c>
      <c r="B60" s="668">
        <v>1</v>
      </c>
      <c r="C60" s="669"/>
      <c r="D60" s="626">
        <f>B60*C60</f>
        <v>0</v>
      </c>
      <c r="E60" s="661"/>
      <c r="F60" s="626">
        <f>G7+G55+D85+F22+F15</f>
        <v>0</v>
      </c>
      <c r="G60" s="626">
        <f>H7+H55+D85+F22+F15</f>
        <v>0</v>
      </c>
    </row>
    <row r="61" spans="1:14" ht="15" thickBot="1" x14ac:dyDescent="0.25">
      <c r="A61" s="626" t="s">
        <v>492</v>
      </c>
      <c r="B61" s="668">
        <v>21</v>
      </c>
      <c r="C61" s="669"/>
      <c r="D61" s="626">
        <f t="shared" ref="D61:D84" si="6">B61*C61</f>
        <v>0</v>
      </c>
      <c r="E61" s="661"/>
    </row>
    <row r="62" spans="1:14" ht="15" thickBot="1" x14ac:dyDescent="0.25">
      <c r="A62" s="626" t="s">
        <v>493</v>
      </c>
      <c r="B62" s="668">
        <v>310</v>
      </c>
      <c r="C62" s="669"/>
      <c r="D62" s="626">
        <f t="shared" si="6"/>
        <v>0</v>
      </c>
      <c r="E62" s="661"/>
      <c r="F62" s="590" t="s">
        <v>494</v>
      </c>
    </row>
    <row r="63" spans="1:14" ht="15" thickBot="1" x14ac:dyDescent="0.25">
      <c r="A63" s="626" t="s">
        <v>495</v>
      </c>
      <c r="B63" s="670">
        <v>23900</v>
      </c>
      <c r="C63" s="671"/>
      <c r="D63" s="626">
        <f t="shared" si="6"/>
        <v>0</v>
      </c>
      <c r="F63" s="590" t="s">
        <v>496</v>
      </c>
    </row>
    <row r="64" spans="1:14" ht="15" thickBot="1" x14ac:dyDescent="0.25">
      <c r="A64" s="672" t="s">
        <v>497</v>
      </c>
      <c r="B64" s="670">
        <v>2800</v>
      </c>
      <c r="C64" s="673"/>
      <c r="D64" s="626">
        <f t="shared" si="6"/>
        <v>0</v>
      </c>
    </row>
    <row r="65" spans="1:15" ht="15" thickBot="1" x14ac:dyDescent="0.25">
      <c r="A65" s="672" t="s">
        <v>498</v>
      </c>
      <c r="B65" s="670">
        <v>1000</v>
      </c>
      <c r="C65" s="673"/>
      <c r="D65" s="626">
        <f t="shared" si="6"/>
        <v>0</v>
      </c>
    </row>
    <row r="66" spans="1:15" ht="15" thickBot="1" x14ac:dyDescent="0.25">
      <c r="A66" s="672" t="s">
        <v>499</v>
      </c>
      <c r="B66" s="670">
        <v>1300</v>
      </c>
      <c r="C66" s="673"/>
      <c r="D66" s="626">
        <f t="shared" si="6"/>
        <v>0</v>
      </c>
      <c r="M66" s="589"/>
      <c r="N66" s="589"/>
      <c r="O66" s="589"/>
    </row>
    <row r="67" spans="1:15" ht="15" thickBot="1" x14ac:dyDescent="0.25">
      <c r="A67" s="672" t="s">
        <v>500</v>
      </c>
      <c r="B67" s="670">
        <v>300</v>
      </c>
      <c r="C67" s="673"/>
      <c r="D67" s="626">
        <f t="shared" si="6"/>
        <v>0</v>
      </c>
      <c r="N67" s="620"/>
    </row>
    <row r="68" spans="1:15" ht="15" thickBot="1" x14ac:dyDescent="0.25">
      <c r="A68" s="672" t="s">
        <v>501</v>
      </c>
      <c r="B68" s="670">
        <v>3800</v>
      </c>
      <c r="C68" s="673"/>
      <c r="D68" s="626">
        <f t="shared" si="6"/>
        <v>0</v>
      </c>
      <c r="N68" s="620"/>
    </row>
    <row r="69" spans="1:15" ht="15" thickBot="1" x14ac:dyDescent="0.25">
      <c r="A69" s="672" t="s">
        <v>502</v>
      </c>
      <c r="B69" s="651">
        <v>140</v>
      </c>
      <c r="C69" s="673"/>
      <c r="D69" s="626">
        <f t="shared" si="6"/>
        <v>0</v>
      </c>
      <c r="N69" s="620"/>
    </row>
    <row r="70" spans="1:15" ht="15" thickBot="1" x14ac:dyDescent="0.25">
      <c r="A70" s="672" t="s">
        <v>503</v>
      </c>
      <c r="B70" s="670">
        <v>2900</v>
      </c>
      <c r="C70" s="673"/>
      <c r="D70" s="626">
        <f t="shared" si="6"/>
        <v>0</v>
      </c>
      <c r="N70" s="620"/>
    </row>
    <row r="71" spans="1:15" ht="15" thickBot="1" x14ac:dyDescent="0.25">
      <c r="A71" s="672" t="s">
        <v>504</v>
      </c>
      <c r="B71" s="670">
        <v>11700</v>
      </c>
      <c r="C71" s="673"/>
      <c r="D71" s="626">
        <f t="shared" si="6"/>
        <v>0</v>
      </c>
      <c r="N71" s="620"/>
    </row>
    <row r="72" spans="1:15" ht="15" thickBot="1" x14ac:dyDescent="0.25">
      <c r="A72" s="672" t="s">
        <v>505</v>
      </c>
      <c r="B72" s="670">
        <v>6300</v>
      </c>
      <c r="C72" s="673"/>
      <c r="D72" s="626">
        <f t="shared" si="6"/>
        <v>0</v>
      </c>
      <c r="N72" s="620"/>
    </row>
    <row r="73" spans="1:15" ht="15" thickBot="1" x14ac:dyDescent="0.25">
      <c r="A73" s="672" t="s">
        <v>506</v>
      </c>
      <c r="B73" s="670">
        <v>560</v>
      </c>
      <c r="C73" s="673"/>
      <c r="D73" s="626">
        <f t="shared" si="6"/>
        <v>0</v>
      </c>
      <c r="N73" s="620"/>
    </row>
    <row r="74" spans="1:15" ht="15" thickBot="1" x14ac:dyDescent="0.25">
      <c r="A74" s="672" t="s">
        <v>507</v>
      </c>
      <c r="B74" s="651">
        <v>650</v>
      </c>
      <c r="C74" s="673"/>
      <c r="D74" s="626">
        <f t="shared" si="6"/>
        <v>0</v>
      </c>
      <c r="N74" s="620"/>
    </row>
    <row r="75" spans="1:15" ht="15" thickBot="1" x14ac:dyDescent="0.25">
      <c r="A75" s="672" t="s">
        <v>508</v>
      </c>
      <c r="B75" s="651">
        <v>150</v>
      </c>
      <c r="C75" s="673"/>
      <c r="D75" s="626">
        <f t="shared" si="6"/>
        <v>0</v>
      </c>
      <c r="N75" s="620"/>
    </row>
    <row r="76" spans="1:15" ht="15" thickBot="1" x14ac:dyDescent="0.25">
      <c r="A76" s="672" t="s">
        <v>509</v>
      </c>
      <c r="B76" s="670">
        <v>1300</v>
      </c>
      <c r="C76" s="673"/>
      <c r="D76" s="626">
        <f t="shared" si="6"/>
        <v>0</v>
      </c>
      <c r="N76" s="620"/>
    </row>
    <row r="77" spans="1:15" ht="15" thickBot="1" x14ac:dyDescent="0.25">
      <c r="A77" s="672" t="s">
        <v>510</v>
      </c>
      <c r="B77" s="670">
        <v>7000</v>
      </c>
      <c r="C77" s="673"/>
      <c r="D77" s="626">
        <f t="shared" si="6"/>
        <v>0</v>
      </c>
      <c r="N77" s="620"/>
    </row>
    <row r="78" spans="1:15" ht="15" thickBot="1" x14ac:dyDescent="0.25">
      <c r="A78" s="672" t="s">
        <v>511</v>
      </c>
      <c r="B78" s="670">
        <v>6500</v>
      </c>
      <c r="C78" s="673"/>
      <c r="D78" s="626">
        <f t="shared" si="6"/>
        <v>0</v>
      </c>
      <c r="N78" s="620"/>
    </row>
    <row r="79" spans="1:15" ht="15" thickBot="1" x14ac:dyDescent="0.25">
      <c r="A79" s="672" t="s">
        <v>512</v>
      </c>
      <c r="B79" s="670">
        <v>7000</v>
      </c>
      <c r="C79" s="673"/>
      <c r="D79" s="626">
        <f t="shared" si="6"/>
        <v>0</v>
      </c>
      <c r="N79" s="620"/>
    </row>
    <row r="80" spans="1:15" ht="15" thickBot="1" x14ac:dyDescent="0.25">
      <c r="A80" s="672" t="s">
        <v>513</v>
      </c>
      <c r="B80" s="670">
        <v>7500</v>
      </c>
      <c r="C80" s="673"/>
      <c r="D80" s="626">
        <f t="shared" si="6"/>
        <v>0</v>
      </c>
      <c r="N80" s="620"/>
    </row>
    <row r="81" spans="1:15" ht="15" thickBot="1" x14ac:dyDescent="0.25">
      <c r="A81" s="672" t="s">
        <v>514</v>
      </c>
      <c r="B81" s="670">
        <v>8700</v>
      </c>
      <c r="C81" s="673"/>
      <c r="D81" s="626">
        <f t="shared" si="6"/>
        <v>0</v>
      </c>
      <c r="N81" s="620"/>
    </row>
    <row r="82" spans="1:15" ht="15" thickBot="1" x14ac:dyDescent="0.25">
      <c r="A82" s="672" t="s">
        <v>515</v>
      </c>
      <c r="B82" s="670">
        <v>9200</v>
      </c>
      <c r="C82" s="673"/>
      <c r="D82" s="626">
        <f t="shared" si="6"/>
        <v>0</v>
      </c>
      <c r="N82" s="620"/>
    </row>
    <row r="83" spans="1:15" ht="15" thickBot="1" x14ac:dyDescent="0.25">
      <c r="A83" s="672" t="s">
        <v>516</v>
      </c>
      <c r="B83" s="670">
        <v>7400</v>
      </c>
      <c r="C83" s="673"/>
      <c r="D83" s="626">
        <f t="shared" si="6"/>
        <v>0</v>
      </c>
      <c r="N83" s="620"/>
    </row>
    <row r="84" spans="1:15" ht="15" thickBot="1" x14ac:dyDescent="0.25">
      <c r="A84" s="651" t="s">
        <v>467</v>
      </c>
      <c r="B84" s="671"/>
      <c r="C84" s="671"/>
      <c r="D84" s="626">
        <f t="shared" si="6"/>
        <v>0</v>
      </c>
      <c r="N84" s="620"/>
    </row>
    <row r="85" spans="1:15" ht="15" thickBot="1" x14ac:dyDescent="0.25">
      <c r="A85" s="609" t="s">
        <v>517</v>
      </c>
      <c r="B85" s="641"/>
      <c r="C85" s="642"/>
      <c r="D85" s="614">
        <f>SUM(D60:D84)</f>
        <v>0</v>
      </c>
      <c r="N85" s="620"/>
    </row>
    <row r="86" spans="1:15" x14ac:dyDescent="0.2">
      <c r="A86" s="616" t="s">
        <v>518</v>
      </c>
      <c r="N86" s="620"/>
    </row>
    <row r="87" spans="1:15" x14ac:dyDescent="0.2">
      <c r="A87" s="590" t="s">
        <v>519</v>
      </c>
      <c r="N87" s="620"/>
    </row>
    <row r="88" spans="1:15" x14ac:dyDescent="0.2">
      <c r="N88" s="620"/>
    </row>
    <row r="89" spans="1:15" x14ac:dyDescent="0.2">
      <c r="N89" s="620"/>
    </row>
    <row r="90" spans="1:15" x14ac:dyDescent="0.2">
      <c r="M90" s="674"/>
    </row>
    <row r="93" spans="1:15" x14ac:dyDescent="0.2">
      <c r="M93" s="589"/>
      <c r="N93" s="589"/>
      <c r="O93" s="589"/>
    </row>
    <row r="94" spans="1:15" x14ac:dyDescent="0.2">
      <c r="N94" s="620"/>
    </row>
    <row r="95" spans="1:15" x14ac:dyDescent="0.2">
      <c r="N95" s="620"/>
    </row>
    <row r="96" spans="1:15" x14ac:dyDescent="0.2">
      <c r="N96" s="620"/>
    </row>
    <row r="97" spans="13:15" x14ac:dyDescent="0.2">
      <c r="N97" s="620"/>
    </row>
    <row r="98" spans="13:15" x14ac:dyDescent="0.2">
      <c r="N98" s="620"/>
    </row>
    <row r="99" spans="13:15" x14ac:dyDescent="0.2">
      <c r="N99" s="620"/>
    </row>
    <row r="100" spans="13:15" x14ac:dyDescent="0.2">
      <c r="N100" s="620"/>
    </row>
    <row r="101" spans="13:15" x14ac:dyDescent="0.2">
      <c r="N101" s="620"/>
    </row>
    <row r="102" spans="13:15" x14ac:dyDescent="0.2">
      <c r="N102" s="620"/>
    </row>
    <row r="103" spans="13:15" x14ac:dyDescent="0.2">
      <c r="N103" s="620"/>
    </row>
    <row r="104" spans="13:15" x14ac:dyDescent="0.2">
      <c r="N104" s="620"/>
    </row>
    <row r="105" spans="13:15" x14ac:dyDescent="0.2">
      <c r="N105" s="620"/>
    </row>
    <row r="108" spans="13:15" x14ac:dyDescent="0.2">
      <c r="M108" s="589"/>
      <c r="N108" s="589"/>
      <c r="O108" s="589"/>
    </row>
    <row r="109" spans="13:15" x14ac:dyDescent="0.2">
      <c r="N109" s="620"/>
    </row>
    <row r="110" spans="13:15" x14ac:dyDescent="0.2">
      <c r="N110" s="620"/>
    </row>
    <row r="111" spans="13:15" x14ac:dyDescent="0.2">
      <c r="N111" s="620"/>
    </row>
    <row r="112" spans="13:15" x14ac:dyDescent="0.2">
      <c r="N112" s="620"/>
    </row>
    <row r="113" spans="14:14" x14ac:dyDescent="0.2">
      <c r="N113" s="620"/>
    </row>
    <row r="114" spans="14:14" x14ac:dyDescent="0.2">
      <c r="N114" s="620"/>
    </row>
    <row r="115" spans="14:14" x14ac:dyDescent="0.2">
      <c r="N115" s="620"/>
    </row>
    <row r="116" spans="14:14" x14ac:dyDescent="0.2">
      <c r="N116" s="620"/>
    </row>
    <row r="117" spans="14:14" x14ac:dyDescent="0.2">
      <c r="N117" s="620"/>
    </row>
    <row r="118" spans="14:14" x14ac:dyDescent="0.2">
      <c r="N118" s="620"/>
    </row>
    <row r="119" spans="14:14" x14ac:dyDescent="0.2">
      <c r="N119" s="620"/>
    </row>
    <row r="120" spans="14:14" x14ac:dyDescent="0.2">
      <c r="N120" s="620"/>
    </row>
    <row r="121" spans="14:14" x14ac:dyDescent="0.2">
      <c r="N121" s="620"/>
    </row>
    <row r="122" spans="14:14" x14ac:dyDescent="0.2">
      <c r="N122" s="620"/>
    </row>
    <row r="123" spans="14:14" x14ac:dyDescent="0.2">
      <c r="N123" s="620"/>
    </row>
    <row r="124" spans="14:14" x14ac:dyDescent="0.2">
      <c r="N124" s="620"/>
    </row>
    <row r="125" spans="14:14" x14ac:dyDescent="0.2">
      <c r="N125" s="620"/>
    </row>
    <row r="126" spans="14:14" x14ac:dyDescent="0.2">
      <c r="N126" s="620"/>
    </row>
    <row r="127" spans="14:14" x14ac:dyDescent="0.2">
      <c r="N127" s="620"/>
    </row>
    <row r="128" spans="14:14" x14ac:dyDescent="0.2">
      <c r="N128" s="620"/>
    </row>
    <row r="129" spans="13:15" x14ac:dyDescent="0.2">
      <c r="N129" s="620"/>
    </row>
    <row r="130" spans="13:15" x14ac:dyDescent="0.2">
      <c r="N130" s="620"/>
    </row>
    <row r="132" spans="13:15" x14ac:dyDescent="0.2">
      <c r="M132" s="589"/>
      <c r="N132" s="589"/>
      <c r="O132" s="589"/>
    </row>
    <row r="133" spans="13:15" x14ac:dyDescent="0.2">
      <c r="N133" s="620"/>
    </row>
    <row r="134" spans="13:15" x14ac:dyDescent="0.2">
      <c r="N134" s="620"/>
    </row>
    <row r="135" spans="13:15" x14ac:dyDescent="0.2">
      <c r="N135" s="620"/>
    </row>
    <row r="136" spans="13:15" x14ac:dyDescent="0.2">
      <c r="N136" s="620"/>
    </row>
    <row r="137" spans="13:15" x14ac:dyDescent="0.2">
      <c r="N137" s="620"/>
    </row>
    <row r="138" spans="13:15" x14ac:dyDescent="0.2">
      <c r="N138" s="620"/>
    </row>
    <row r="139" spans="13:15" x14ac:dyDescent="0.2">
      <c r="N139" s="620"/>
    </row>
    <row r="140" spans="13:15" x14ac:dyDescent="0.2">
      <c r="N140" s="620"/>
    </row>
    <row r="141" spans="13:15" x14ac:dyDescent="0.2">
      <c r="N141" s="620"/>
    </row>
    <row r="142" spans="13:15" x14ac:dyDescent="0.2">
      <c r="N142" s="620"/>
    </row>
    <row r="143" spans="13:15" x14ac:dyDescent="0.2">
      <c r="N143" s="620"/>
    </row>
    <row r="144" spans="13:15" x14ac:dyDescent="0.2">
      <c r="N144" s="620"/>
    </row>
    <row r="145" spans="13:14" x14ac:dyDescent="0.2">
      <c r="N145" s="620"/>
    </row>
    <row r="146" spans="13:14" x14ac:dyDescent="0.2">
      <c r="N146" s="620"/>
    </row>
    <row r="147" spans="13:14" x14ac:dyDescent="0.2">
      <c r="N147" s="620"/>
    </row>
    <row r="148" spans="13:14" x14ac:dyDescent="0.2">
      <c r="N148" s="620"/>
    </row>
    <row r="149" spans="13:14" x14ac:dyDescent="0.2">
      <c r="N149" s="620"/>
    </row>
    <row r="150" spans="13:14" x14ac:dyDescent="0.2">
      <c r="N150" s="620"/>
    </row>
    <row r="151" spans="13:14" x14ac:dyDescent="0.2">
      <c r="N151" s="620"/>
    </row>
    <row r="152" spans="13:14" x14ac:dyDescent="0.2">
      <c r="N152" s="620"/>
    </row>
    <row r="153" spans="13:14" x14ac:dyDescent="0.2">
      <c r="N153" s="620"/>
    </row>
    <row r="154" spans="13:14" x14ac:dyDescent="0.2">
      <c r="N154" s="620"/>
    </row>
    <row r="155" spans="13:14" x14ac:dyDescent="0.2">
      <c r="N155" s="620"/>
    </row>
    <row r="156" spans="13:14" x14ac:dyDescent="0.2">
      <c r="M156" s="675"/>
    </row>
  </sheetData>
  <sheetProtection selectLockedCells="1"/>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54"/>
  </sheetPr>
  <dimension ref="A1:H133"/>
  <sheetViews>
    <sheetView workbookViewId="0">
      <selection activeCell="F3" sqref="F3"/>
    </sheetView>
  </sheetViews>
  <sheetFormatPr baseColWidth="10" defaultColWidth="9.1640625" defaultRowHeight="13" x14ac:dyDescent="0.15"/>
  <cols>
    <col min="1" max="1" width="23.5" style="677" customWidth="1"/>
    <col min="2" max="2" width="25.83203125" style="677" customWidth="1"/>
    <col min="3" max="4" width="9.1640625" style="677"/>
    <col min="5" max="5" width="18.1640625" style="677" customWidth="1"/>
    <col min="6" max="6" width="9.1640625" style="677"/>
    <col min="7" max="7" width="11.33203125" style="677" bestFit="1" customWidth="1"/>
    <col min="8" max="256" width="9.1640625" style="677"/>
    <col min="257" max="257" width="23.5" style="677" customWidth="1"/>
    <col min="258" max="258" width="25.83203125" style="677" customWidth="1"/>
    <col min="259" max="260" width="9.1640625" style="677"/>
    <col min="261" max="261" width="18.1640625" style="677" customWidth="1"/>
    <col min="262" max="262" width="9.1640625" style="677"/>
    <col min="263" max="263" width="11.33203125" style="677" bestFit="1" customWidth="1"/>
    <col min="264" max="512" width="9.1640625" style="677"/>
    <col min="513" max="513" width="23.5" style="677" customWidth="1"/>
    <col min="514" max="514" width="25.83203125" style="677" customWidth="1"/>
    <col min="515" max="516" width="9.1640625" style="677"/>
    <col min="517" max="517" width="18.1640625" style="677" customWidth="1"/>
    <col min="518" max="518" width="9.1640625" style="677"/>
    <col min="519" max="519" width="11.33203125" style="677" bestFit="1" customWidth="1"/>
    <col min="520" max="768" width="9.1640625" style="677"/>
    <col min="769" max="769" width="23.5" style="677" customWidth="1"/>
    <col min="770" max="770" width="25.83203125" style="677" customWidth="1"/>
    <col min="771" max="772" width="9.1640625" style="677"/>
    <col min="773" max="773" width="18.1640625" style="677" customWidth="1"/>
    <col min="774" max="774" width="9.1640625" style="677"/>
    <col min="775" max="775" width="11.33203125" style="677" bestFit="1" customWidth="1"/>
    <col min="776" max="1024" width="9.1640625" style="677"/>
    <col min="1025" max="1025" width="23.5" style="677" customWidth="1"/>
    <col min="1026" max="1026" width="25.83203125" style="677" customWidth="1"/>
    <col min="1027" max="1028" width="9.1640625" style="677"/>
    <col min="1029" max="1029" width="18.1640625" style="677" customWidth="1"/>
    <col min="1030" max="1030" width="9.1640625" style="677"/>
    <col min="1031" max="1031" width="11.33203125" style="677" bestFit="1" customWidth="1"/>
    <col min="1032" max="1280" width="9.1640625" style="677"/>
    <col min="1281" max="1281" width="23.5" style="677" customWidth="1"/>
    <col min="1282" max="1282" width="25.83203125" style="677" customWidth="1"/>
    <col min="1283" max="1284" width="9.1640625" style="677"/>
    <col min="1285" max="1285" width="18.1640625" style="677" customWidth="1"/>
    <col min="1286" max="1286" width="9.1640625" style="677"/>
    <col min="1287" max="1287" width="11.33203125" style="677" bestFit="1" customWidth="1"/>
    <col min="1288" max="1536" width="9.1640625" style="677"/>
    <col min="1537" max="1537" width="23.5" style="677" customWidth="1"/>
    <col min="1538" max="1538" width="25.83203125" style="677" customWidth="1"/>
    <col min="1539" max="1540" width="9.1640625" style="677"/>
    <col min="1541" max="1541" width="18.1640625" style="677" customWidth="1"/>
    <col min="1542" max="1542" width="9.1640625" style="677"/>
    <col min="1543" max="1543" width="11.33203125" style="677" bestFit="1" customWidth="1"/>
    <col min="1544" max="1792" width="9.1640625" style="677"/>
    <col min="1793" max="1793" width="23.5" style="677" customWidth="1"/>
    <col min="1794" max="1794" width="25.83203125" style="677" customWidth="1"/>
    <col min="1795" max="1796" width="9.1640625" style="677"/>
    <col min="1797" max="1797" width="18.1640625" style="677" customWidth="1"/>
    <col min="1798" max="1798" width="9.1640625" style="677"/>
    <col min="1799" max="1799" width="11.33203125" style="677" bestFit="1" customWidth="1"/>
    <col min="1800" max="2048" width="9.1640625" style="677"/>
    <col min="2049" max="2049" width="23.5" style="677" customWidth="1"/>
    <col min="2050" max="2050" width="25.83203125" style="677" customWidth="1"/>
    <col min="2051" max="2052" width="9.1640625" style="677"/>
    <col min="2053" max="2053" width="18.1640625" style="677" customWidth="1"/>
    <col min="2054" max="2054" width="9.1640625" style="677"/>
    <col min="2055" max="2055" width="11.33203125" style="677" bestFit="1" customWidth="1"/>
    <col min="2056" max="2304" width="9.1640625" style="677"/>
    <col min="2305" max="2305" width="23.5" style="677" customWidth="1"/>
    <col min="2306" max="2306" width="25.83203125" style="677" customWidth="1"/>
    <col min="2307" max="2308" width="9.1640625" style="677"/>
    <col min="2309" max="2309" width="18.1640625" style="677" customWidth="1"/>
    <col min="2310" max="2310" width="9.1640625" style="677"/>
    <col min="2311" max="2311" width="11.33203125" style="677" bestFit="1" customWidth="1"/>
    <col min="2312" max="2560" width="9.1640625" style="677"/>
    <col min="2561" max="2561" width="23.5" style="677" customWidth="1"/>
    <col min="2562" max="2562" width="25.83203125" style="677" customWidth="1"/>
    <col min="2563" max="2564" width="9.1640625" style="677"/>
    <col min="2565" max="2565" width="18.1640625" style="677" customWidth="1"/>
    <col min="2566" max="2566" width="9.1640625" style="677"/>
    <col min="2567" max="2567" width="11.33203125" style="677" bestFit="1" customWidth="1"/>
    <col min="2568" max="2816" width="9.1640625" style="677"/>
    <col min="2817" max="2817" width="23.5" style="677" customWidth="1"/>
    <col min="2818" max="2818" width="25.83203125" style="677" customWidth="1"/>
    <col min="2819" max="2820" width="9.1640625" style="677"/>
    <col min="2821" max="2821" width="18.1640625" style="677" customWidth="1"/>
    <col min="2822" max="2822" width="9.1640625" style="677"/>
    <col min="2823" max="2823" width="11.33203125" style="677" bestFit="1" customWidth="1"/>
    <col min="2824" max="3072" width="9.1640625" style="677"/>
    <col min="3073" max="3073" width="23.5" style="677" customWidth="1"/>
    <col min="3074" max="3074" width="25.83203125" style="677" customWidth="1"/>
    <col min="3075" max="3076" width="9.1640625" style="677"/>
    <col min="3077" max="3077" width="18.1640625" style="677" customWidth="1"/>
    <col min="3078" max="3078" width="9.1640625" style="677"/>
    <col min="3079" max="3079" width="11.33203125" style="677" bestFit="1" customWidth="1"/>
    <col min="3080" max="3328" width="9.1640625" style="677"/>
    <col min="3329" max="3329" width="23.5" style="677" customWidth="1"/>
    <col min="3330" max="3330" width="25.83203125" style="677" customWidth="1"/>
    <col min="3331" max="3332" width="9.1640625" style="677"/>
    <col min="3333" max="3333" width="18.1640625" style="677" customWidth="1"/>
    <col min="3334" max="3334" width="9.1640625" style="677"/>
    <col min="3335" max="3335" width="11.33203125" style="677" bestFit="1" customWidth="1"/>
    <col min="3336" max="3584" width="9.1640625" style="677"/>
    <col min="3585" max="3585" width="23.5" style="677" customWidth="1"/>
    <col min="3586" max="3586" width="25.83203125" style="677" customWidth="1"/>
    <col min="3587" max="3588" width="9.1640625" style="677"/>
    <col min="3589" max="3589" width="18.1640625" style="677" customWidth="1"/>
    <col min="3590" max="3590" width="9.1640625" style="677"/>
    <col min="3591" max="3591" width="11.33203125" style="677" bestFit="1" customWidth="1"/>
    <col min="3592" max="3840" width="9.1640625" style="677"/>
    <col min="3841" max="3841" width="23.5" style="677" customWidth="1"/>
    <col min="3842" max="3842" width="25.83203125" style="677" customWidth="1"/>
    <col min="3843" max="3844" width="9.1640625" style="677"/>
    <col min="3845" max="3845" width="18.1640625" style="677" customWidth="1"/>
    <col min="3846" max="3846" width="9.1640625" style="677"/>
    <col min="3847" max="3847" width="11.33203125" style="677" bestFit="1" customWidth="1"/>
    <col min="3848" max="4096" width="9.1640625" style="677"/>
    <col min="4097" max="4097" width="23.5" style="677" customWidth="1"/>
    <col min="4098" max="4098" width="25.83203125" style="677" customWidth="1"/>
    <col min="4099" max="4100" width="9.1640625" style="677"/>
    <col min="4101" max="4101" width="18.1640625" style="677" customWidth="1"/>
    <col min="4102" max="4102" width="9.1640625" style="677"/>
    <col min="4103" max="4103" width="11.33203125" style="677" bestFit="1" customWidth="1"/>
    <col min="4104" max="4352" width="9.1640625" style="677"/>
    <col min="4353" max="4353" width="23.5" style="677" customWidth="1"/>
    <col min="4354" max="4354" width="25.83203125" style="677" customWidth="1"/>
    <col min="4355" max="4356" width="9.1640625" style="677"/>
    <col min="4357" max="4357" width="18.1640625" style="677" customWidth="1"/>
    <col min="4358" max="4358" width="9.1640625" style="677"/>
    <col min="4359" max="4359" width="11.33203125" style="677" bestFit="1" customWidth="1"/>
    <col min="4360" max="4608" width="9.1640625" style="677"/>
    <col min="4609" max="4609" width="23.5" style="677" customWidth="1"/>
    <col min="4610" max="4610" width="25.83203125" style="677" customWidth="1"/>
    <col min="4611" max="4612" width="9.1640625" style="677"/>
    <col min="4613" max="4613" width="18.1640625" style="677" customWidth="1"/>
    <col min="4614" max="4614" width="9.1640625" style="677"/>
    <col min="4615" max="4615" width="11.33203125" style="677" bestFit="1" customWidth="1"/>
    <col min="4616" max="4864" width="9.1640625" style="677"/>
    <col min="4865" max="4865" width="23.5" style="677" customWidth="1"/>
    <col min="4866" max="4866" width="25.83203125" style="677" customWidth="1"/>
    <col min="4867" max="4868" width="9.1640625" style="677"/>
    <col min="4869" max="4869" width="18.1640625" style="677" customWidth="1"/>
    <col min="4870" max="4870" width="9.1640625" style="677"/>
    <col min="4871" max="4871" width="11.33203125" style="677" bestFit="1" customWidth="1"/>
    <col min="4872" max="5120" width="9.1640625" style="677"/>
    <col min="5121" max="5121" width="23.5" style="677" customWidth="1"/>
    <col min="5122" max="5122" width="25.83203125" style="677" customWidth="1"/>
    <col min="5123" max="5124" width="9.1640625" style="677"/>
    <col min="5125" max="5125" width="18.1640625" style="677" customWidth="1"/>
    <col min="5126" max="5126" width="9.1640625" style="677"/>
    <col min="5127" max="5127" width="11.33203125" style="677" bestFit="1" customWidth="1"/>
    <col min="5128" max="5376" width="9.1640625" style="677"/>
    <col min="5377" max="5377" width="23.5" style="677" customWidth="1"/>
    <col min="5378" max="5378" width="25.83203125" style="677" customWidth="1"/>
    <col min="5379" max="5380" width="9.1640625" style="677"/>
    <col min="5381" max="5381" width="18.1640625" style="677" customWidth="1"/>
    <col min="5382" max="5382" width="9.1640625" style="677"/>
    <col min="5383" max="5383" width="11.33203125" style="677" bestFit="1" customWidth="1"/>
    <col min="5384" max="5632" width="9.1640625" style="677"/>
    <col min="5633" max="5633" width="23.5" style="677" customWidth="1"/>
    <col min="5634" max="5634" width="25.83203125" style="677" customWidth="1"/>
    <col min="5635" max="5636" width="9.1640625" style="677"/>
    <col min="5637" max="5637" width="18.1640625" style="677" customWidth="1"/>
    <col min="5638" max="5638" width="9.1640625" style="677"/>
    <col min="5639" max="5639" width="11.33203125" style="677" bestFit="1" customWidth="1"/>
    <col min="5640" max="5888" width="9.1640625" style="677"/>
    <col min="5889" max="5889" width="23.5" style="677" customWidth="1"/>
    <col min="5890" max="5890" width="25.83203125" style="677" customWidth="1"/>
    <col min="5891" max="5892" width="9.1640625" style="677"/>
    <col min="5893" max="5893" width="18.1640625" style="677" customWidth="1"/>
    <col min="5894" max="5894" width="9.1640625" style="677"/>
    <col min="5895" max="5895" width="11.33203125" style="677" bestFit="1" customWidth="1"/>
    <col min="5896" max="6144" width="9.1640625" style="677"/>
    <col min="6145" max="6145" width="23.5" style="677" customWidth="1"/>
    <col min="6146" max="6146" width="25.83203125" style="677" customWidth="1"/>
    <col min="6147" max="6148" width="9.1640625" style="677"/>
    <col min="6149" max="6149" width="18.1640625" style="677" customWidth="1"/>
    <col min="6150" max="6150" width="9.1640625" style="677"/>
    <col min="6151" max="6151" width="11.33203125" style="677" bestFit="1" customWidth="1"/>
    <col min="6152" max="6400" width="9.1640625" style="677"/>
    <col min="6401" max="6401" width="23.5" style="677" customWidth="1"/>
    <col min="6402" max="6402" width="25.83203125" style="677" customWidth="1"/>
    <col min="6403" max="6404" width="9.1640625" style="677"/>
    <col min="6405" max="6405" width="18.1640625" style="677" customWidth="1"/>
    <col min="6406" max="6406" width="9.1640625" style="677"/>
    <col min="6407" max="6407" width="11.33203125" style="677" bestFit="1" customWidth="1"/>
    <col min="6408" max="6656" width="9.1640625" style="677"/>
    <col min="6657" max="6657" width="23.5" style="677" customWidth="1"/>
    <col min="6658" max="6658" width="25.83203125" style="677" customWidth="1"/>
    <col min="6659" max="6660" width="9.1640625" style="677"/>
    <col min="6661" max="6661" width="18.1640625" style="677" customWidth="1"/>
    <col min="6662" max="6662" width="9.1640625" style="677"/>
    <col min="6663" max="6663" width="11.33203125" style="677" bestFit="1" customWidth="1"/>
    <col min="6664" max="6912" width="9.1640625" style="677"/>
    <col min="6913" max="6913" width="23.5" style="677" customWidth="1"/>
    <col min="6914" max="6914" width="25.83203125" style="677" customWidth="1"/>
    <col min="6915" max="6916" width="9.1640625" style="677"/>
    <col min="6917" max="6917" width="18.1640625" style="677" customWidth="1"/>
    <col min="6918" max="6918" width="9.1640625" style="677"/>
    <col min="6919" max="6919" width="11.33203125" style="677" bestFit="1" customWidth="1"/>
    <col min="6920" max="7168" width="9.1640625" style="677"/>
    <col min="7169" max="7169" width="23.5" style="677" customWidth="1"/>
    <col min="7170" max="7170" width="25.83203125" style="677" customWidth="1"/>
    <col min="7171" max="7172" width="9.1640625" style="677"/>
    <col min="7173" max="7173" width="18.1640625" style="677" customWidth="1"/>
    <col min="7174" max="7174" width="9.1640625" style="677"/>
    <col min="7175" max="7175" width="11.33203125" style="677" bestFit="1" customWidth="1"/>
    <col min="7176" max="7424" width="9.1640625" style="677"/>
    <col min="7425" max="7425" width="23.5" style="677" customWidth="1"/>
    <col min="7426" max="7426" width="25.83203125" style="677" customWidth="1"/>
    <col min="7427" max="7428" width="9.1640625" style="677"/>
    <col min="7429" max="7429" width="18.1640625" style="677" customWidth="1"/>
    <col min="7430" max="7430" width="9.1640625" style="677"/>
    <col min="7431" max="7431" width="11.33203125" style="677" bestFit="1" customWidth="1"/>
    <col min="7432" max="7680" width="9.1640625" style="677"/>
    <col min="7681" max="7681" width="23.5" style="677" customWidth="1"/>
    <col min="7682" max="7682" width="25.83203125" style="677" customWidth="1"/>
    <col min="7683" max="7684" width="9.1640625" style="677"/>
    <col min="7685" max="7685" width="18.1640625" style="677" customWidth="1"/>
    <col min="7686" max="7686" width="9.1640625" style="677"/>
    <col min="7687" max="7687" width="11.33203125" style="677" bestFit="1" customWidth="1"/>
    <col min="7688" max="7936" width="9.1640625" style="677"/>
    <col min="7937" max="7937" width="23.5" style="677" customWidth="1"/>
    <col min="7938" max="7938" width="25.83203125" style="677" customWidth="1"/>
    <col min="7939" max="7940" width="9.1640625" style="677"/>
    <col min="7941" max="7941" width="18.1640625" style="677" customWidth="1"/>
    <col min="7942" max="7942" width="9.1640625" style="677"/>
    <col min="7943" max="7943" width="11.33203125" style="677" bestFit="1" customWidth="1"/>
    <col min="7944" max="8192" width="9.1640625" style="677"/>
    <col min="8193" max="8193" width="23.5" style="677" customWidth="1"/>
    <col min="8194" max="8194" width="25.83203125" style="677" customWidth="1"/>
    <col min="8195" max="8196" width="9.1640625" style="677"/>
    <col min="8197" max="8197" width="18.1640625" style="677" customWidth="1"/>
    <col min="8198" max="8198" width="9.1640625" style="677"/>
    <col min="8199" max="8199" width="11.33203125" style="677" bestFit="1" customWidth="1"/>
    <col min="8200" max="8448" width="9.1640625" style="677"/>
    <col min="8449" max="8449" width="23.5" style="677" customWidth="1"/>
    <col min="8450" max="8450" width="25.83203125" style="677" customWidth="1"/>
    <col min="8451" max="8452" width="9.1640625" style="677"/>
    <col min="8453" max="8453" width="18.1640625" style="677" customWidth="1"/>
    <col min="8454" max="8454" width="9.1640625" style="677"/>
    <col min="8455" max="8455" width="11.33203125" style="677" bestFit="1" customWidth="1"/>
    <col min="8456" max="8704" width="9.1640625" style="677"/>
    <col min="8705" max="8705" width="23.5" style="677" customWidth="1"/>
    <col min="8706" max="8706" width="25.83203125" style="677" customWidth="1"/>
    <col min="8707" max="8708" width="9.1640625" style="677"/>
    <col min="8709" max="8709" width="18.1640625" style="677" customWidth="1"/>
    <col min="8710" max="8710" width="9.1640625" style="677"/>
    <col min="8711" max="8711" width="11.33203125" style="677" bestFit="1" customWidth="1"/>
    <col min="8712" max="8960" width="9.1640625" style="677"/>
    <col min="8961" max="8961" width="23.5" style="677" customWidth="1"/>
    <col min="8962" max="8962" width="25.83203125" style="677" customWidth="1"/>
    <col min="8963" max="8964" width="9.1640625" style="677"/>
    <col min="8965" max="8965" width="18.1640625" style="677" customWidth="1"/>
    <col min="8966" max="8966" width="9.1640625" style="677"/>
    <col min="8967" max="8967" width="11.33203125" style="677" bestFit="1" customWidth="1"/>
    <col min="8968" max="9216" width="9.1640625" style="677"/>
    <col min="9217" max="9217" width="23.5" style="677" customWidth="1"/>
    <col min="9218" max="9218" width="25.83203125" style="677" customWidth="1"/>
    <col min="9219" max="9220" width="9.1640625" style="677"/>
    <col min="9221" max="9221" width="18.1640625" style="677" customWidth="1"/>
    <col min="9222" max="9222" width="9.1640625" style="677"/>
    <col min="9223" max="9223" width="11.33203125" style="677" bestFit="1" customWidth="1"/>
    <col min="9224" max="9472" width="9.1640625" style="677"/>
    <col min="9473" max="9473" width="23.5" style="677" customWidth="1"/>
    <col min="9474" max="9474" width="25.83203125" style="677" customWidth="1"/>
    <col min="9475" max="9476" width="9.1640625" style="677"/>
    <col min="9477" max="9477" width="18.1640625" style="677" customWidth="1"/>
    <col min="9478" max="9478" width="9.1640625" style="677"/>
    <col min="9479" max="9479" width="11.33203125" style="677" bestFit="1" customWidth="1"/>
    <col min="9480" max="9728" width="9.1640625" style="677"/>
    <col min="9729" max="9729" width="23.5" style="677" customWidth="1"/>
    <col min="9730" max="9730" width="25.83203125" style="677" customWidth="1"/>
    <col min="9731" max="9732" width="9.1640625" style="677"/>
    <col min="9733" max="9733" width="18.1640625" style="677" customWidth="1"/>
    <col min="9734" max="9734" width="9.1640625" style="677"/>
    <col min="9735" max="9735" width="11.33203125" style="677" bestFit="1" customWidth="1"/>
    <col min="9736" max="9984" width="9.1640625" style="677"/>
    <col min="9985" max="9985" width="23.5" style="677" customWidth="1"/>
    <col min="9986" max="9986" width="25.83203125" style="677" customWidth="1"/>
    <col min="9987" max="9988" width="9.1640625" style="677"/>
    <col min="9989" max="9989" width="18.1640625" style="677" customWidth="1"/>
    <col min="9990" max="9990" width="9.1640625" style="677"/>
    <col min="9991" max="9991" width="11.33203125" style="677" bestFit="1" customWidth="1"/>
    <col min="9992" max="10240" width="9.1640625" style="677"/>
    <col min="10241" max="10241" width="23.5" style="677" customWidth="1"/>
    <col min="10242" max="10242" width="25.83203125" style="677" customWidth="1"/>
    <col min="10243" max="10244" width="9.1640625" style="677"/>
    <col min="10245" max="10245" width="18.1640625" style="677" customWidth="1"/>
    <col min="10246" max="10246" width="9.1640625" style="677"/>
    <col min="10247" max="10247" width="11.33203125" style="677" bestFit="1" customWidth="1"/>
    <col min="10248" max="10496" width="9.1640625" style="677"/>
    <col min="10497" max="10497" width="23.5" style="677" customWidth="1"/>
    <col min="10498" max="10498" width="25.83203125" style="677" customWidth="1"/>
    <col min="10499" max="10500" width="9.1640625" style="677"/>
    <col min="10501" max="10501" width="18.1640625" style="677" customWidth="1"/>
    <col min="10502" max="10502" width="9.1640625" style="677"/>
    <col min="10503" max="10503" width="11.33203125" style="677" bestFit="1" customWidth="1"/>
    <col min="10504" max="10752" width="9.1640625" style="677"/>
    <col min="10753" max="10753" width="23.5" style="677" customWidth="1"/>
    <col min="10754" max="10754" width="25.83203125" style="677" customWidth="1"/>
    <col min="10755" max="10756" width="9.1640625" style="677"/>
    <col min="10757" max="10757" width="18.1640625" style="677" customWidth="1"/>
    <col min="10758" max="10758" width="9.1640625" style="677"/>
    <col min="10759" max="10759" width="11.33203125" style="677" bestFit="1" customWidth="1"/>
    <col min="10760" max="11008" width="9.1640625" style="677"/>
    <col min="11009" max="11009" width="23.5" style="677" customWidth="1"/>
    <col min="11010" max="11010" width="25.83203125" style="677" customWidth="1"/>
    <col min="11011" max="11012" width="9.1640625" style="677"/>
    <col min="11013" max="11013" width="18.1640625" style="677" customWidth="1"/>
    <col min="11014" max="11014" width="9.1640625" style="677"/>
    <col min="11015" max="11015" width="11.33203125" style="677" bestFit="1" customWidth="1"/>
    <col min="11016" max="11264" width="9.1640625" style="677"/>
    <col min="11265" max="11265" width="23.5" style="677" customWidth="1"/>
    <col min="11266" max="11266" width="25.83203125" style="677" customWidth="1"/>
    <col min="11267" max="11268" width="9.1640625" style="677"/>
    <col min="11269" max="11269" width="18.1640625" style="677" customWidth="1"/>
    <col min="11270" max="11270" width="9.1640625" style="677"/>
    <col min="11271" max="11271" width="11.33203125" style="677" bestFit="1" customWidth="1"/>
    <col min="11272" max="11520" width="9.1640625" style="677"/>
    <col min="11521" max="11521" width="23.5" style="677" customWidth="1"/>
    <col min="11522" max="11522" width="25.83203125" style="677" customWidth="1"/>
    <col min="11523" max="11524" width="9.1640625" style="677"/>
    <col min="11525" max="11525" width="18.1640625" style="677" customWidth="1"/>
    <col min="11526" max="11526" width="9.1640625" style="677"/>
    <col min="11527" max="11527" width="11.33203125" style="677" bestFit="1" customWidth="1"/>
    <col min="11528" max="11776" width="9.1640625" style="677"/>
    <col min="11777" max="11777" width="23.5" style="677" customWidth="1"/>
    <col min="11778" max="11778" width="25.83203125" style="677" customWidth="1"/>
    <col min="11779" max="11780" width="9.1640625" style="677"/>
    <col min="11781" max="11781" width="18.1640625" style="677" customWidth="1"/>
    <col min="11782" max="11782" width="9.1640625" style="677"/>
    <col min="11783" max="11783" width="11.33203125" style="677" bestFit="1" customWidth="1"/>
    <col min="11784" max="12032" width="9.1640625" style="677"/>
    <col min="12033" max="12033" width="23.5" style="677" customWidth="1"/>
    <col min="12034" max="12034" width="25.83203125" style="677" customWidth="1"/>
    <col min="12035" max="12036" width="9.1640625" style="677"/>
    <col min="12037" max="12037" width="18.1640625" style="677" customWidth="1"/>
    <col min="12038" max="12038" width="9.1640625" style="677"/>
    <col min="12039" max="12039" width="11.33203125" style="677" bestFit="1" customWidth="1"/>
    <col min="12040" max="12288" width="9.1640625" style="677"/>
    <col min="12289" max="12289" width="23.5" style="677" customWidth="1"/>
    <col min="12290" max="12290" width="25.83203125" style="677" customWidth="1"/>
    <col min="12291" max="12292" width="9.1640625" style="677"/>
    <col min="12293" max="12293" width="18.1640625" style="677" customWidth="1"/>
    <col min="12294" max="12294" width="9.1640625" style="677"/>
    <col min="12295" max="12295" width="11.33203125" style="677" bestFit="1" customWidth="1"/>
    <col min="12296" max="12544" width="9.1640625" style="677"/>
    <col min="12545" max="12545" width="23.5" style="677" customWidth="1"/>
    <col min="12546" max="12546" width="25.83203125" style="677" customWidth="1"/>
    <col min="12547" max="12548" width="9.1640625" style="677"/>
    <col min="12549" max="12549" width="18.1640625" style="677" customWidth="1"/>
    <col min="12550" max="12550" width="9.1640625" style="677"/>
    <col min="12551" max="12551" width="11.33203125" style="677" bestFit="1" customWidth="1"/>
    <col min="12552" max="12800" width="9.1640625" style="677"/>
    <col min="12801" max="12801" width="23.5" style="677" customWidth="1"/>
    <col min="12802" max="12802" width="25.83203125" style="677" customWidth="1"/>
    <col min="12803" max="12804" width="9.1640625" style="677"/>
    <col min="12805" max="12805" width="18.1640625" style="677" customWidth="1"/>
    <col min="12806" max="12806" width="9.1640625" style="677"/>
    <col min="12807" max="12807" width="11.33203125" style="677" bestFit="1" customWidth="1"/>
    <col min="12808" max="13056" width="9.1640625" style="677"/>
    <col min="13057" max="13057" width="23.5" style="677" customWidth="1"/>
    <col min="13058" max="13058" width="25.83203125" style="677" customWidth="1"/>
    <col min="13059" max="13060" width="9.1640625" style="677"/>
    <col min="13061" max="13061" width="18.1640625" style="677" customWidth="1"/>
    <col min="13062" max="13062" width="9.1640625" style="677"/>
    <col min="13063" max="13063" width="11.33203125" style="677" bestFit="1" customWidth="1"/>
    <col min="13064" max="13312" width="9.1640625" style="677"/>
    <col min="13313" max="13313" width="23.5" style="677" customWidth="1"/>
    <col min="13314" max="13314" width="25.83203125" style="677" customWidth="1"/>
    <col min="13315" max="13316" width="9.1640625" style="677"/>
    <col min="13317" max="13317" width="18.1640625" style="677" customWidth="1"/>
    <col min="13318" max="13318" width="9.1640625" style="677"/>
    <col min="13319" max="13319" width="11.33203125" style="677" bestFit="1" customWidth="1"/>
    <col min="13320" max="13568" width="9.1640625" style="677"/>
    <col min="13569" max="13569" width="23.5" style="677" customWidth="1"/>
    <col min="13570" max="13570" width="25.83203125" style="677" customWidth="1"/>
    <col min="13571" max="13572" width="9.1640625" style="677"/>
    <col min="13573" max="13573" width="18.1640625" style="677" customWidth="1"/>
    <col min="13574" max="13574" width="9.1640625" style="677"/>
    <col min="13575" max="13575" width="11.33203125" style="677" bestFit="1" customWidth="1"/>
    <col min="13576" max="13824" width="9.1640625" style="677"/>
    <col min="13825" max="13825" width="23.5" style="677" customWidth="1"/>
    <col min="13826" max="13826" width="25.83203125" style="677" customWidth="1"/>
    <col min="13827" max="13828" width="9.1640625" style="677"/>
    <col min="13829" max="13829" width="18.1640625" style="677" customWidth="1"/>
    <col min="13830" max="13830" width="9.1640625" style="677"/>
    <col min="13831" max="13831" width="11.33203125" style="677" bestFit="1" customWidth="1"/>
    <col min="13832" max="14080" width="9.1640625" style="677"/>
    <col min="14081" max="14081" width="23.5" style="677" customWidth="1"/>
    <col min="14082" max="14082" width="25.83203125" style="677" customWidth="1"/>
    <col min="14083" max="14084" width="9.1640625" style="677"/>
    <col min="14085" max="14085" width="18.1640625" style="677" customWidth="1"/>
    <col min="14086" max="14086" width="9.1640625" style="677"/>
    <col min="14087" max="14087" width="11.33203125" style="677" bestFit="1" customWidth="1"/>
    <col min="14088" max="14336" width="9.1640625" style="677"/>
    <col min="14337" max="14337" width="23.5" style="677" customWidth="1"/>
    <col min="14338" max="14338" width="25.83203125" style="677" customWidth="1"/>
    <col min="14339" max="14340" width="9.1640625" style="677"/>
    <col min="14341" max="14341" width="18.1640625" style="677" customWidth="1"/>
    <col min="14342" max="14342" width="9.1640625" style="677"/>
    <col min="14343" max="14343" width="11.33203125" style="677" bestFit="1" customWidth="1"/>
    <col min="14344" max="14592" width="9.1640625" style="677"/>
    <col min="14593" max="14593" width="23.5" style="677" customWidth="1"/>
    <col min="14594" max="14594" width="25.83203125" style="677" customWidth="1"/>
    <col min="14595" max="14596" width="9.1640625" style="677"/>
    <col min="14597" max="14597" width="18.1640625" style="677" customWidth="1"/>
    <col min="14598" max="14598" width="9.1640625" style="677"/>
    <col min="14599" max="14599" width="11.33203125" style="677" bestFit="1" customWidth="1"/>
    <col min="14600" max="14848" width="9.1640625" style="677"/>
    <col min="14849" max="14849" width="23.5" style="677" customWidth="1"/>
    <col min="14850" max="14850" width="25.83203125" style="677" customWidth="1"/>
    <col min="14851" max="14852" width="9.1640625" style="677"/>
    <col min="14853" max="14853" width="18.1640625" style="677" customWidth="1"/>
    <col min="14854" max="14854" width="9.1640625" style="677"/>
    <col min="14855" max="14855" width="11.33203125" style="677" bestFit="1" customWidth="1"/>
    <col min="14856" max="15104" width="9.1640625" style="677"/>
    <col min="15105" max="15105" width="23.5" style="677" customWidth="1"/>
    <col min="15106" max="15106" width="25.83203125" style="677" customWidth="1"/>
    <col min="15107" max="15108" width="9.1640625" style="677"/>
    <col min="15109" max="15109" width="18.1640625" style="677" customWidth="1"/>
    <col min="15110" max="15110" width="9.1640625" style="677"/>
    <col min="15111" max="15111" width="11.33203125" style="677" bestFit="1" customWidth="1"/>
    <col min="15112" max="15360" width="9.1640625" style="677"/>
    <col min="15361" max="15361" width="23.5" style="677" customWidth="1"/>
    <col min="15362" max="15362" width="25.83203125" style="677" customWidth="1"/>
    <col min="15363" max="15364" width="9.1640625" style="677"/>
    <col min="15365" max="15365" width="18.1640625" style="677" customWidth="1"/>
    <col min="15366" max="15366" width="9.1640625" style="677"/>
    <col min="15367" max="15367" width="11.33203125" style="677" bestFit="1" customWidth="1"/>
    <col min="15368" max="15616" width="9.1640625" style="677"/>
    <col min="15617" max="15617" width="23.5" style="677" customWidth="1"/>
    <col min="15618" max="15618" width="25.83203125" style="677" customWidth="1"/>
    <col min="15619" max="15620" width="9.1640625" style="677"/>
    <col min="15621" max="15621" width="18.1640625" style="677" customWidth="1"/>
    <col min="15622" max="15622" width="9.1640625" style="677"/>
    <col min="15623" max="15623" width="11.33203125" style="677" bestFit="1" customWidth="1"/>
    <col min="15624" max="15872" width="9.1640625" style="677"/>
    <col min="15873" max="15873" width="23.5" style="677" customWidth="1"/>
    <col min="15874" max="15874" width="25.83203125" style="677" customWidth="1"/>
    <col min="15875" max="15876" width="9.1640625" style="677"/>
    <col min="15877" max="15877" width="18.1640625" style="677" customWidth="1"/>
    <col min="15878" max="15878" width="9.1640625" style="677"/>
    <col min="15879" max="15879" width="11.33203125" style="677" bestFit="1" customWidth="1"/>
    <col min="15880" max="16128" width="9.1640625" style="677"/>
    <col min="16129" max="16129" width="23.5" style="677" customWidth="1"/>
    <col min="16130" max="16130" width="25.83203125" style="677" customWidth="1"/>
    <col min="16131" max="16132" width="9.1640625" style="677"/>
    <col min="16133" max="16133" width="18.1640625" style="677" customWidth="1"/>
    <col min="16134" max="16134" width="9.1640625" style="677"/>
    <col min="16135" max="16135" width="11.33203125" style="677" bestFit="1" customWidth="1"/>
    <col min="16136" max="16384" width="9.1640625" style="677"/>
  </cols>
  <sheetData>
    <row r="1" spans="1:8" ht="16.5" customHeight="1" thickBot="1" x14ac:dyDescent="0.25">
      <c r="A1" s="805" t="s">
        <v>520</v>
      </c>
      <c r="B1" s="806"/>
      <c r="C1" s="676"/>
      <c r="E1" s="589" t="s">
        <v>521</v>
      </c>
      <c r="F1" s="589"/>
      <c r="G1" s="590"/>
    </row>
    <row r="2" spans="1:8" ht="15" thickBot="1" x14ac:dyDescent="0.25">
      <c r="A2" s="678" t="s">
        <v>522</v>
      </c>
      <c r="B2" s="678" t="s">
        <v>523</v>
      </c>
      <c r="C2" s="589"/>
      <c r="E2" s="679" t="s">
        <v>524</v>
      </c>
      <c r="F2" s="680" t="s">
        <v>525</v>
      </c>
      <c r="G2" s="680" t="s">
        <v>526</v>
      </c>
      <c r="H2" s="590"/>
    </row>
    <row r="3" spans="1:8" ht="15" thickBot="1" x14ac:dyDescent="0.25">
      <c r="A3" s="681" t="s">
        <v>527</v>
      </c>
      <c r="B3" s="682">
        <v>5.9299999999999999E-4</v>
      </c>
      <c r="C3" s="590"/>
      <c r="E3" s="683"/>
      <c r="F3" s="684">
        <v>1</v>
      </c>
      <c r="G3" s="651">
        <f>F3*3.6</f>
        <v>3.6</v>
      </c>
      <c r="H3" s="590"/>
    </row>
    <row r="4" spans="1:8" ht="15" thickBot="1" x14ac:dyDescent="0.25">
      <c r="A4" s="681" t="s">
        <v>528</v>
      </c>
      <c r="B4" s="682">
        <v>7.9699999999999997E-4</v>
      </c>
      <c r="C4" s="590"/>
      <c r="E4" s="679" t="s">
        <v>529</v>
      </c>
      <c r="F4" s="680" t="s">
        <v>530</v>
      </c>
      <c r="G4" s="680" t="s">
        <v>525</v>
      </c>
      <c r="H4" s="590"/>
    </row>
    <row r="5" spans="1:8" ht="15" thickBot="1" x14ac:dyDescent="0.25">
      <c r="A5" s="681" t="s">
        <v>531</v>
      </c>
      <c r="B5" s="682">
        <v>1.0070000000000001E-3</v>
      </c>
      <c r="C5" s="590"/>
      <c r="E5" s="683"/>
      <c r="F5" s="684">
        <v>1</v>
      </c>
      <c r="G5" s="651">
        <f>F5*0.278</f>
        <v>0.27800000000000002</v>
      </c>
      <c r="H5" s="590"/>
    </row>
    <row r="6" spans="1:8" ht="15" thickBot="1" x14ac:dyDescent="0.25">
      <c r="A6" s="681" t="s">
        <v>532</v>
      </c>
      <c r="B6" s="682">
        <v>5.3300000000000005E-4</v>
      </c>
      <c r="C6" s="590"/>
      <c r="E6" s="679" t="s">
        <v>533</v>
      </c>
      <c r="F6" s="680" t="s">
        <v>534</v>
      </c>
      <c r="G6" s="680" t="s">
        <v>526</v>
      </c>
      <c r="H6" s="590"/>
    </row>
    <row r="7" spans="1:8" ht="15" thickBot="1" x14ac:dyDescent="0.25">
      <c r="A7" s="681" t="s">
        <v>535</v>
      </c>
      <c r="B7" s="682">
        <v>6.8999999999999997E-4</v>
      </c>
      <c r="C7" s="590"/>
      <c r="E7" s="683"/>
      <c r="F7" s="684">
        <v>1</v>
      </c>
      <c r="G7" s="685">
        <f>F7*1000000</f>
        <v>1000000</v>
      </c>
      <c r="H7" s="590"/>
    </row>
    <row r="8" spans="1:8" ht="15" thickBot="1" x14ac:dyDescent="0.25">
      <c r="A8" s="681" t="s">
        <v>536</v>
      </c>
      <c r="B8" s="682">
        <v>8.3600000000000005E-4</v>
      </c>
      <c r="C8" s="590"/>
      <c r="E8" s="679" t="s">
        <v>537</v>
      </c>
      <c r="F8" s="680" t="s">
        <v>534</v>
      </c>
      <c r="G8" s="680" t="s">
        <v>525</v>
      </c>
      <c r="H8" s="590"/>
    </row>
    <row r="9" spans="1:8" ht="15" thickBot="1" x14ac:dyDescent="0.25">
      <c r="A9" s="681" t="s">
        <v>538</v>
      </c>
      <c r="B9" s="682">
        <v>6.2100000000000002E-4</v>
      </c>
      <c r="C9" s="590"/>
      <c r="E9" s="683"/>
      <c r="F9" s="684">
        <v>1</v>
      </c>
      <c r="G9" s="685">
        <f>F9*277800</f>
        <v>277800</v>
      </c>
      <c r="H9" s="590"/>
    </row>
    <row r="10" spans="1:8" ht="14" x14ac:dyDescent="0.2">
      <c r="A10" s="681" t="s">
        <v>539</v>
      </c>
      <c r="B10" s="682">
        <v>9.8900000000000008E-4</v>
      </c>
      <c r="C10" s="590"/>
    </row>
    <row r="11" spans="1:8" ht="14" x14ac:dyDescent="0.2">
      <c r="A11" s="681" t="s">
        <v>540</v>
      </c>
      <c r="B11" s="682">
        <v>4.4000000000000002E-4</v>
      </c>
      <c r="C11" s="590"/>
    </row>
    <row r="12" spans="1:8" ht="14" x14ac:dyDescent="0.2">
      <c r="A12" s="681" t="s">
        <v>541</v>
      </c>
      <c r="B12" s="682">
        <v>5.5599999999999996E-4</v>
      </c>
      <c r="C12" s="590"/>
    </row>
    <row r="13" spans="1:8" ht="14" x14ac:dyDescent="0.2">
      <c r="A13" s="681" t="s">
        <v>542</v>
      </c>
      <c r="B13" s="682">
        <v>3.3000000000000003E-5</v>
      </c>
      <c r="C13" s="590"/>
    </row>
    <row r="14" spans="1:8" ht="14" x14ac:dyDescent="0.2">
      <c r="A14" s="681" t="s">
        <v>543</v>
      </c>
      <c r="B14" s="682">
        <v>4.0999999999999999E-4</v>
      </c>
      <c r="C14" s="590"/>
    </row>
    <row r="15" spans="1:8" ht="14" x14ac:dyDescent="0.2">
      <c r="A15" s="681" t="s">
        <v>544</v>
      </c>
      <c r="B15" s="682">
        <v>4.86E-4</v>
      </c>
      <c r="C15" s="590"/>
    </row>
    <row r="16" spans="1:8" ht="14" x14ac:dyDescent="0.2">
      <c r="A16" s="681" t="s">
        <v>545</v>
      </c>
      <c r="B16" s="682">
        <v>2.1000000000000001E-4</v>
      </c>
      <c r="C16" s="590"/>
    </row>
    <row r="17" spans="1:3" ht="14" x14ac:dyDescent="0.2">
      <c r="A17" s="681" t="s">
        <v>546</v>
      </c>
      <c r="B17" s="682">
        <v>6.0300000000000002E-4</v>
      </c>
      <c r="C17" s="590"/>
    </row>
    <row r="18" spans="1:3" ht="14" x14ac:dyDescent="0.2">
      <c r="A18" s="681" t="s">
        <v>547</v>
      </c>
      <c r="B18" s="682">
        <v>3.2499999999999999E-4</v>
      </c>
      <c r="C18" s="590"/>
    </row>
    <row r="19" spans="1:3" ht="14" x14ac:dyDescent="0.2">
      <c r="A19" s="681" t="s">
        <v>548</v>
      </c>
      <c r="B19" s="682">
        <v>2.32E-4</v>
      </c>
      <c r="C19" s="590"/>
    </row>
    <row r="20" spans="1:3" ht="75" x14ac:dyDescent="0.2">
      <c r="A20" s="686" t="s">
        <v>549</v>
      </c>
      <c r="B20" s="681"/>
      <c r="C20" s="590"/>
    </row>
    <row r="22" spans="1:3" ht="14" x14ac:dyDescent="0.2">
      <c r="A22" s="687" t="s">
        <v>550</v>
      </c>
      <c r="B22" s="687" t="s">
        <v>523</v>
      </c>
      <c r="C22" s="589"/>
    </row>
    <row r="23" spans="1:3" ht="14" x14ac:dyDescent="0.2">
      <c r="A23" s="681" t="s">
        <v>551</v>
      </c>
      <c r="B23" s="682">
        <v>6.87E-4</v>
      </c>
      <c r="C23" s="590"/>
    </row>
    <row r="24" spans="1:3" ht="14" x14ac:dyDescent="0.2">
      <c r="A24" s="681" t="s">
        <v>552</v>
      </c>
      <c r="B24" s="682">
        <v>3.28E-4</v>
      </c>
      <c r="C24" s="590"/>
    </row>
    <row r="25" spans="1:3" ht="14" x14ac:dyDescent="0.2">
      <c r="A25" s="681" t="s">
        <v>553</v>
      </c>
      <c r="B25" s="682">
        <v>9.3800000000000003E-4</v>
      </c>
      <c r="C25" s="590"/>
    </row>
    <row r="26" spans="1:3" ht="14" x14ac:dyDescent="0.2">
      <c r="A26" s="681" t="s">
        <v>554</v>
      </c>
      <c r="B26" s="682">
        <v>9.5200000000000005E-4</v>
      </c>
      <c r="C26" s="590"/>
    </row>
    <row r="27" spans="1:3" ht="14" x14ac:dyDescent="0.2">
      <c r="A27" s="681" t="s">
        <v>555</v>
      </c>
      <c r="B27" s="682">
        <v>6.7400000000000001E-4</v>
      </c>
      <c r="C27" s="590"/>
    </row>
    <row r="28" spans="1:3" ht="14" x14ac:dyDescent="0.2">
      <c r="A28" s="681" t="s">
        <v>556</v>
      </c>
      <c r="B28" s="682">
        <v>4.8000000000000001E-4</v>
      </c>
      <c r="C28" s="590"/>
    </row>
    <row r="29" spans="1:3" ht="14" x14ac:dyDescent="0.2">
      <c r="A29" s="681" t="s">
        <v>557</v>
      </c>
      <c r="B29" s="682">
        <v>6.8300000000000001E-4</v>
      </c>
      <c r="C29" s="590"/>
    </row>
    <row r="30" spans="1:3" ht="14" x14ac:dyDescent="0.2">
      <c r="A30" s="681" t="s">
        <v>558</v>
      </c>
      <c r="B30" s="682">
        <v>2.4000000000000001E-5</v>
      </c>
      <c r="C30" s="590"/>
    </row>
    <row r="31" spans="1:3" ht="14" x14ac:dyDescent="0.2">
      <c r="A31" s="681" t="s">
        <v>559</v>
      </c>
      <c r="B31" s="682">
        <v>2.5599999999999999E-4</v>
      </c>
      <c r="C31" s="590"/>
    </row>
    <row r="32" spans="1:3" ht="14" x14ac:dyDescent="0.2">
      <c r="A32" s="681" t="s">
        <v>560</v>
      </c>
      <c r="B32" s="682">
        <v>1.8900000000000001E-4</v>
      </c>
      <c r="C32" s="590"/>
    </row>
    <row r="33" spans="1:5" ht="14" x14ac:dyDescent="0.2">
      <c r="A33" s="681" t="s">
        <v>561</v>
      </c>
      <c r="B33" s="682">
        <v>2.5000000000000001E-4</v>
      </c>
      <c r="C33" s="590"/>
    </row>
    <row r="34" spans="1:5" ht="14" x14ac:dyDescent="0.2">
      <c r="A34" s="681" t="s">
        <v>562</v>
      </c>
      <c r="B34" s="682">
        <v>6.3199999999999997E-4</v>
      </c>
      <c r="C34" s="590"/>
    </row>
    <row r="35" spans="1:5" ht="14" x14ac:dyDescent="0.2">
      <c r="A35" s="681" t="s">
        <v>563</v>
      </c>
      <c r="B35" s="682">
        <v>7.3899999999999997E-4</v>
      </c>
      <c r="C35" s="590"/>
    </row>
    <row r="36" spans="1:5" ht="14" x14ac:dyDescent="0.2">
      <c r="A36" s="681" t="s">
        <v>564</v>
      </c>
      <c r="B36" s="682">
        <v>9.9999999999999995E-7</v>
      </c>
      <c r="C36" s="590"/>
    </row>
    <row r="37" spans="1:5" ht="14" x14ac:dyDescent="0.2">
      <c r="A37" s="681" t="s">
        <v>565</v>
      </c>
      <c r="B37" s="682">
        <v>1.7E-5</v>
      </c>
      <c r="C37" s="590"/>
      <c r="E37" s="688"/>
    </row>
    <row r="38" spans="1:5" ht="14" x14ac:dyDescent="0.2">
      <c r="A38" s="681" t="s">
        <v>566</v>
      </c>
      <c r="B38" s="682">
        <v>3.6499999999999998E-4</v>
      </c>
      <c r="C38" s="590"/>
    </row>
    <row r="39" spans="1:5" ht="14" x14ac:dyDescent="0.2">
      <c r="A39" s="681" t="s">
        <v>567</v>
      </c>
      <c r="B39" s="682">
        <v>9.2000000000000003E-4</v>
      </c>
      <c r="C39" s="590"/>
    </row>
    <row r="40" spans="1:5" ht="14" x14ac:dyDescent="0.2">
      <c r="A40" s="681" t="s">
        <v>568</v>
      </c>
      <c r="B40" s="682">
        <v>8.6200000000000003E-4</v>
      </c>
      <c r="C40" s="590"/>
    </row>
    <row r="41" spans="1:5" ht="14" x14ac:dyDescent="0.2">
      <c r="A41" s="681" t="s">
        <v>569</v>
      </c>
      <c r="B41" s="682">
        <v>4.4700000000000002E-4</v>
      </c>
      <c r="C41" s="590"/>
    </row>
    <row r="42" spans="1:5" ht="14" x14ac:dyDescent="0.2">
      <c r="A42" s="681" t="s">
        <v>570</v>
      </c>
      <c r="B42" s="682">
        <v>3.4999999999999997E-5</v>
      </c>
      <c r="C42" s="590"/>
    </row>
    <row r="43" spans="1:5" ht="14" x14ac:dyDescent="0.2">
      <c r="A43" s="681" t="s">
        <v>571</v>
      </c>
      <c r="B43" s="682">
        <v>1.1540000000000001E-3</v>
      </c>
      <c r="C43" s="590"/>
    </row>
    <row r="44" spans="1:5" ht="14" x14ac:dyDescent="0.2">
      <c r="A44" s="681" t="s">
        <v>572</v>
      </c>
      <c r="B44" s="682">
        <v>5.6400000000000005E-4</v>
      </c>
      <c r="C44" s="590"/>
    </row>
    <row r="45" spans="1:5" ht="14" x14ac:dyDescent="0.2">
      <c r="A45" s="681" t="s">
        <v>573</v>
      </c>
      <c r="B45" s="682">
        <v>5.5800000000000001E-4</v>
      </c>
      <c r="C45" s="590"/>
    </row>
    <row r="46" spans="1:5" ht="14" x14ac:dyDescent="0.2">
      <c r="A46" s="681" t="s">
        <v>574</v>
      </c>
      <c r="B46" s="682">
        <v>7.7899999999999996E-4</v>
      </c>
      <c r="C46" s="590"/>
    </row>
    <row r="47" spans="1:5" ht="14" x14ac:dyDescent="0.2">
      <c r="A47" s="681" t="s">
        <v>575</v>
      </c>
      <c r="B47" s="682">
        <v>6.29E-4</v>
      </c>
      <c r="C47" s="590"/>
    </row>
    <row r="48" spans="1:5" ht="150" x14ac:dyDescent="0.2">
      <c r="A48" s="686" t="s">
        <v>576</v>
      </c>
      <c r="B48" s="681"/>
      <c r="C48" s="590"/>
    </row>
    <row r="49" spans="1:3" ht="14" x14ac:dyDescent="0.2">
      <c r="A49" s="590"/>
      <c r="B49" s="590"/>
      <c r="C49" s="590"/>
    </row>
    <row r="50" spans="1:3" ht="14" x14ac:dyDescent="0.2">
      <c r="A50" s="687" t="s">
        <v>577</v>
      </c>
      <c r="B50" s="687" t="s">
        <v>578</v>
      </c>
      <c r="C50" s="589"/>
    </row>
    <row r="51" spans="1:3" ht="14" x14ac:dyDescent="0.2">
      <c r="A51" s="681" t="s">
        <v>579</v>
      </c>
      <c r="B51" s="682">
        <v>8.5099999999999998E-4</v>
      </c>
      <c r="C51" s="590"/>
    </row>
    <row r="52" spans="1:3" ht="14" x14ac:dyDescent="0.2">
      <c r="A52" s="681" t="s">
        <v>580</v>
      </c>
      <c r="B52" s="682">
        <v>5.8E-4</v>
      </c>
      <c r="C52" s="590"/>
    </row>
    <row r="53" spans="1:3" ht="14" x14ac:dyDescent="0.2">
      <c r="A53" s="681" t="s">
        <v>581</v>
      </c>
      <c r="B53" s="682">
        <v>5.44E-4</v>
      </c>
      <c r="C53" s="590"/>
    </row>
    <row r="54" spans="1:3" ht="14" x14ac:dyDescent="0.2">
      <c r="A54" s="681" t="s">
        <v>582</v>
      </c>
      <c r="B54" s="682">
        <v>8.2299999999999995E-4</v>
      </c>
      <c r="C54" s="590"/>
    </row>
    <row r="55" spans="1:3" ht="14" x14ac:dyDescent="0.2">
      <c r="A55" s="681" t="s">
        <v>583</v>
      </c>
      <c r="B55" s="682">
        <v>7.3700000000000002E-4</v>
      </c>
      <c r="C55" s="590"/>
    </row>
    <row r="56" spans="1:3" ht="14" x14ac:dyDescent="0.2">
      <c r="A56" s="681" t="s">
        <v>584</v>
      </c>
      <c r="B56" s="682">
        <v>6.7199999999999996E-4</v>
      </c>
      <c r="C56" s="590"/>
    </row>
    <row r="57" spans="1:3" ht="14" x14ac:dyDescent="0.2">
      <c r="A57" s="681" t="s">
        <v>585</v>
      </c>
      <c r="B57" s="682">
        <v>8.1499999999999997E-4</v>
      </c>
      <c r="C57" s="590"/>
    </row>
    <row r="58" spans="1:3" ht="14" x14ac:dyDescent="0.2">
      <c r="A58" s="681" t="s">
        <v>586</v>
      </c>
      <c r="B58" s="682">
        <v>7.45E-4</v>
      </c>
      <c r="C58" s="590"/>
    </row>
    <row r="59" spans="1:3" ht="14" x14ac:dyDescent="0.2">
      <c r="A59" s="681" t="s">
        <v>587</v>
      </c>
      <c r="B59" s="682">
        <v>1.1039999999999999E-3</v>
      </c>
      <c r="C59" s="590"/>
    </row>
    <row r="60" spans="1:3" ht="14" x14ac:dyDescent="0.2">
      <c r="A60" s="681" t="s">
        <v>588</v>
      </c>
      <c r="B60" s="682">
        <v>4.7600000000000002E-4</v>
      </c>
      <c r="C60" s="590"/>
    </row>
    <row r="61" spans="1:3" ht="14" x14ac:dyDescent="0.2">
      <c r="A61" s="681" t="s">
        <v>589</v>
      </c>
      <c r="B61" s="682">
        <v>5.6499999999999996E-4</v>
      </c>
      <c r="C61" s="590"/>
    </row>
    <row r="62" spans="1:3" ht="14" x14ac:dyDescent="0.2">
      <c r="A62" s="681" t="s">
        <v>590</v>
      </c>
      <c r="B62" s="682">
        <v>7.6199999999999998E-4</v>
      </c>
      <c r="C62" s="590"/>
    </row>
    <row r="63" spans="1:3" ht="14" x14ac:dyDescent="0.2">
      <c r="A63" s="590"/>
      <c r="B63" s="590"/>
      <c r="C63" s="590"/>
    </row>
    <row r="64" spans="1:3" ht="14" x14ac:dyDescent="0.2">
      <c r="A64" s="590"/>
      <c r="B64" s="590"/>
      <c r="C64" s="590"/>
    </row>
    <row r="65" spans="1:3" ht="14" x14ac:dyDescent="0.2">
      <c r="A65" s="687" t="s">
        <v>591</v>
      </c>
      <c r="B65" s="687" t="s">
        <v>523</v>
      </c>
      <c r="C65" s="589"/>
    </row>
    <row r="66" spans="1:3" ht="14" x14ac:dyDescent="0.2">
      <c r="A66" s="681" t="s">
        <v>592</v>
      </c>
      <c r="B66" s="682">
        <v>2.0999999999999999E-5</v>
      </c>
      <c r="C66" s="590"/>
    </row>
    <row r="67" spans="1:3" ht="14" x14ac:dyDescent="0.2">
      <c r="A67" s="681" t="s">
        <v>593</v>
      </c>
      <c r="B67" s="682">
        <v>4.4200000000000001E-4</v>
      </c>
      <c r="C67" s="590"/>
    </row>
    <row r="68" spans="1:3" ht="14" x14ac:dyDescent="0.2">
      <c r="A68" s="681" t="s">
        <v>594</v>
      </c>
      <c r="B68" s="682">
        <v>9.2160000000000002E-3</v>
      </c>
      <c r="C68" s="590"/>
    </row>
    <row r="69" spans="1:3" ht="14" x14ac:dyDescent="0.2">
      <c r="A69" s="681" t="s">
        <v>595</v>
      </c>
      <c r="B69" s="682">
        <v>1.6770000000000001E-3</v>
      </c>
      <c r="C69" s="590"/>
    </row>
    <row r="70" spans="1:3" ht="14" x14ac:dyDescent="0.2">
      <c r="A70" s="681" t="s">
        <v>596</v>
      </c>
      <c r="B70" s="682">
        <v>1.572E-3</v>
      </c>
      <c r="C70" s="590"/>
    </row>
    <row r="71" spans="1:3" ht="14" x14ac:dyDescent="0.2">
      <c r="A71" s="681" t="s">
        <v>597</v>
      </c>
      <c r="B71" s="682">
        <v>6.8499999999999995E-4</v>
      </c>
      <c r="C71" s="590"/>
    </row>
    <row r="72" spans="1:3" ht="14" x14ac:dyDescent="0.2">
      <c r="A72" s="681" t="s">
        <v>598</v>
      </c>
      <c r="B72" s="682">
        <v>4.1800000000000002E-4</v>
      </c>
      <c r="C72" s="590"/>
    </row>
    <row r="73" spans="1:3" ht="14" x14ac:dyDescent="0.2">
      <c r="A73" s="681" t="s">
        <v>599</v>
      </c>
      <c r="B73" s="682">
        <v>8.0800000000000002E-4</v>
      </c>
      <c r="C73" s="590"/>
    </row>
    <row r="74" spans="1:3" ht="14" x14ac:dyDescent="0.2">
      <c r="A74" s="681" t="s">
        <v>600</v>
      </c>
      <c r="B74" s="682">
        <v>1.3999999999999999E-4</v>
      </c>
      <c r="C74" s="590"/>
    </row>
    <row r="75" spans="1:3" ht="14" x14ac:dyDescent="0.2">
      <c r="A75" s="681" t="s">
        <v>601</v>
      </c>
      <c r="B75" s="682">
        <v>7.0500000000000001E-4</v>
      </c>
      <c r="C75" s="590"/>
    </row>
    <row r="76" spans="1:3" ht="14" x14ac:dyDescent="0.2">
      <c r="A76" s="681" t="s">
        <v>602</v>
      </c>
      <c r="B76" s="682">
        <v>9.0019999999999996E-3</v>
      </c>
      <c r="C76" s="590"/>
    </row>
    <row r="77" spans="1:3" ht="14" x14ac:dyDescent="0.2">
      <c r="A77" s="681" t="s">
        <v>603</v>
      </c>
      <c r="B77" s="682">
        <v>1.36E-4</v>
      </c>
      <c r="C77" s="590"/>
    </row>
    <row r="78" spans="1:3" ht="14" x14ac:dyDescent="0.2">
      <c r="A78" s="681" t="s">
        <v>604</v>
      </c>
      <c r="B78" s="682">
        <v>9.0799999999999995E-4</v>
      </c>
      <c r="C78" s="590"/>
    </row>
    <row r="79" spans="1:3" ht="14" x14ac:dyDescent="0.2">
      <c r="A79" s="681" t="s">
        <v>605</v>
      </c>
      <c r="B79" s="682">
        <v>9.9200000000000004E-4</v>
      </c>
      <c r="C79" s="590"/>
    </row>
    <row r="80" spans="1:3" ht="14" x14ac:dyDescent="0.2">
      <c r="A80" s="681" t="s">
        <v>606</v>
      </c>
      <c r="B80" s="682">
        <v>1.1199999999999999E-3</v>
      </c>
      <c r="C80" s="590"/>
    </row>
    <row r="81" spans="1:3" ht="14" x14ac:dyDescent="0.2">
      <c r="A81" s="681" t="s">
        <v>607</v>
      </c>
      <c r="B81" s="682">
        <v>1.7600000000000001E-3</v>
      </c>
      <c r="C81" s="590"/>
    </row>
    <row r="82" spans="1:3" ht="14" x14ac:dyDescent="0.2">
      <c r="A82" s="681" t="s">
        <v>608</v>
      </c>
      <c r="B82" s="682">
        <v>3.7199999999999999E-4</v>
      </c>
      <c r="C82" s="590"/>
    </row>
    <row r="83" spans="1:3" ht="14" x14ac:dyDescent="0.2">
      <c r="A83" s="681" t="s">
        <v>609</v>
      </c>
      <c r="B83" s="682">
        <v>4.5000000000000003E-5</v>
      </c>
      <c r="C83" s="590"/>
    </row>
    <row r="84" spans="1:3" ht="14" x14ac:dyDescent="0.2">
      <c r="A84" s="681" t="s">
        <v>610</v>
      </c>
      <c r="B84" s="682">
        <v>1.744</v>
      </c>
      <c r="C84" s="590"/>
    </row>
    <row r="85" spans="1:3" ht="14" x14ac:dyDescent="0.2">
      <c r="A85" s="681" t="s">
        <v>611</v>
      </c>
      <c r="B85" s="682">
        <v>1.317E-3</v>
      </c>
      <c r="C85" s="590"/>
    </row>
    <row r="86" spans="1:3" ht="14" x14ac:dyDescent="0.2">
      <c r="A86" s="681" t="s">
        <v>612</v>
      </c>
      <c r="B86" s="682">
        <v>1.689E-3</v>
      </c>
      <c r="C86" s="590"/>
    </row>
    <row r="87" spans="1:3" ht="14" x14ac:dyDescent="0.2">
      <c r="A87" s="590"/>
      <c r="B87" s="620"/>
      <c r="C87" s="590"/>
    </row>
    <row r="88" spans="1:3" ht="14" x14ac:dyDescent="0.2">
      <c r="A88" s="590"/>
      <c r="B88" s="590"/>
      <c r="C88" s="590"/>
    </row>
    <row r="89" spans="1:3" ht="14" x14ac:dyDescent="0.2">
      <c r="A89" s="687" t="s">
        <v>613</v>
      </c>
      <c r="B89" s="687" t="s">
        <v>523</v>
      </c>
      <c r="C89" s="589"/>
    </row>
    <row r="90" spans="1:3" ht="14" x14ac:dyDescent="0.2">
      <c r="A90" s="681" t="s">
        <v>614</v>
      </c>
      <c r="B90" s="682">
        <v>3.4299999999999999E-4</v>
      </c>
      <c r="C90" s="590"/>
    </row>
    <row r="91" spans="1:3" ht="14" x14ac:dyDescent="0.2">
      <c r="A91" s="681" t="s">
        <v>615</v>
      </c>
      <c r="B91" s="682">
        <v>4.8200000000000001E-4</v>
      </c>
      <c r="C91" s="590"/>
    </row>
    <row r="92" spans="1:3" ht="14" x14ac:dyDescent="0.2">
      <c r="A92" s="681" t="s">
        <v>616</v>
      </c>
      <c r="B92" s="682">
        <v>5.7000000000000003E-5</v>
      </c>
      <c r="C92" s="590"/>
    </row>
    <row r="93" spans="1:3" ht="14" x14ac:dyDescent="0.2">
      <c r="A93" s="681" t="s">
        <v>617</v>
      </c>
      <c r="B93" s="682">
        <v>4.6099999999999998E-4</v>
      </c>
      <c r="C93" s="590"/>
    </row>
    <row r="94" spans="1:3" ht="14" x14ac:dyDescent="0.2">
      <c r="A94" s="681" t="s">
        <v>618</v>
      </c>
      <c r="B94" s="682">
        <v>1.0399999999999999E-4</v>
      </c>
      <c r="C94" s="590"/>
    </row>
    <row r="95" spans="1:3" ht="14" x14ac:dyDescent="0.2">
      <c r="A95" s="681" t="s">
        <v>619</v>
      </c>
      <c r="B95" s="682">
        <v>2.4000000000000001E-5</v>
      </c>
      <c r="C95" s="590"/>
    </row>
    <row r="96" spans="1:3" ht="14" x14ac:dyDescent="0.2">
      <c r="A96" s="681" t="s">
        <v>620</v>
      </c>
      <c r="B96" s="682">
        <v>8.6300000000000005E-4</v>
      </c>
      <c r="C96" s="590"/>
    </row>
    <row r="97" spans="1:3" ht="14" x14ac:dyDescent="0.2">
      <c r="A97" s="681" t="s">
        <v>621</v>
      </c>
      <c r="B97" s="682">
        <v>6.5499999999999998E-4</v>
      </c>
      <c r="C97" s="590"/>
    </row>
    <row r="98" spans="1:3" ht="14" x14ac:dyDescent="0.2">
      <c r="A98" s="681" t="s">
        <v>622</v>
      </c>
      <c r="B98" s="682">
        <v>2.31E-4</v>
      </c>
      <c r="C98" s="590"/>
    </row>
    <row r="99" spans="1:3" ht="14" x14ac:dyDescent="0.2">
      <c r="A99" s="681" t="s">
        <v>623</v>
      </c>
      <c r="B99" s="682">
        <v>2.6899999999999998E-4</v>
      </c>
      <c r="C99" s="590"/>
    </row>
    <row r="100" spans="1:3" ht="14" x14ac:dyDescent="0.2">
      <c r="A100" s="681" t="s">
        <v>624</v>
      </c>
      <c r="B100" s="682">
        <v>2.14E-4</v>
      </c>
      <c r="C100" s="590"/>
    </row>
    <row r="101" spans="1:3" ht="14" x14ac:dyDescent="0.2">
      <c r="A101" s="681" t="s">
        <v>625</v>
      </c>
      <c r="B101" s="682">
        <v>4.15E-4</v>
      </c>
      <c r="C101" s="590"/>
    </row>
    <row r="102" spans="1:3" ht="14" x14ac:dyDescent="0.2">
      <c r="A102" s="681" t="s">
        <v>626</v>
      </c>
      <c r="B102" s="682">
        <v>2.5999999999999998E-4</v>
      </c>
      <c r="C102" s="590"/>
    </row>
    <row r="103" spans="1:3" ht="14" x14ac:dyDescent="0.2">
      <c r="A103" s="681" t="s">
        <v>627</v>
      </c>
      <c r="B103" s="682">
        <v>6.7599999999999995E-4</v>
      </c>
      <c r="C103" s="590"/>
    </row>
    <row r="104" spans="1:3" ht="14" x14ac:dyDescent="0.2">
      <c r="A104" s="681" t="s">
        <v>628</v>
      </c>
      <c r="B104" s="682">
        <v>5.2700000000000002E-4</v>
      </c>
      <c r="C104" s="590"/>
    </row>
    <row r="105" spans="1:3" ht="14" x14ac:dyDescent="0.2">
      <c r="A105" s="681" t="s">
        <v>629</v>
      </c>
      <c r="B105" s="682">
        <v>7.4600000000000003E-4</v>
      </c>
      <c r="C105" s="590"/>
    </row>
    <row r="106" spans="1:3" ht="14" x14ac:dyDescent="0.2">
      <c r="A106" s="681" t="s">
        <v>630</v>
      </c>
      <c r="B106" s="682">
        <v>5.8500000000000002E-4</v>
      </c>
      <c r="C106" s="590"/>
    </row>
    <row r="107" spans="1:3" ht="14" x14ac:dyDescent="0.2">
      <c r="A107" s="681" t="s">
        <v>631</v>
      </c>
      <c r="B107" s="682">
        <v>2.6200000000000003E-4</v>
      </c>
      <c r="C107" s="590"/>
    </row>
    <row r="108" spans="1:3" ht="14" x14ac:dyDescent="0.2">
      <c r="A108" s="681" t="s">
        <v>632</v>
      </c>
      <c r="B108" s="682">
        <v>1.3100000000000001E-4</v>
      </c>
      <c r="C108" s="590"/>
    </row>
    <row r="109" spans="1:3" ht="14" x14ac:dyDescent="0.2">
      <c r="A109" s="681" t="s">
        <v>633</v>
      </c>
      <c r="B109" s="682">
        <v>6.96E-4</v>
      </c>
      <c r="C109" s="590"/>
    </row>
    <row r="110" spans="1:3" ht="14" x14ac:dyDescent="0.2">
      <c r="A110" s="681" t="s">
        <v>634</v>
      </c>
      <c r="B110" s="682">
        <v>1.8699999999999999E-4</v>
      </c>
      <c r="C110" s="590"/>
    </row>
    <row r="111" spans="1:3" ht="14" x14ac:dyDescent="0.2">
      <c r="A111" s="681" t="s">
        <v>635</v>
      </c>
      <c r="B111" s="682">
        <v>1.9100000000000001E-4</v>
      </c>
      <c r="C111" s="590"/>
    </row>
    <row r="112" spans="1:3" ht="14" x14ac:dyDescent="0.2">
      <c r="A112" s="681" t="s">
        <v>636</v>
      </c>
      <c r="B112" s="682">
        <v>4.55E-4</v>
      </c>
      <c r="C112" s="590"/>
    </row>
    <row r="113" spans="1:3" ht="120" x14ac:dyDescent="0.2">
      <c r="A113" s="689" t="s">
        <v>637</v>
      </c>
      <c r="B113" s="681"/>
      <c r="C113" s="590"/>
    </row>
    <row r="114" spans="1:3" ht="14" x14ac:dyDescent="0.2">
      <c r="A114" s="590"/>
      <c r="B114" s="590"/>
      <c r="C114" s="590"/>
    </row>
    <row r="115" spans="1:3" ht="14" x14ac:dyDescent="0.2">
      <c r="A115" s="590"/>
      <c r="B115" s="590"/>
      <c r="C115" s="590"/>
    </row>
    <row r="116" spans="1:3" ht="14" x14ac:dyDescent="0.2">
      <c r="A116" s="687" t="s">
        <v>638</v>
      </c>
      <c r="B116" s="687" t="s">
        <v>523</v>
      </c>
    </row>
    <row r="117" spans="1:3" ht="14" x14ac:dyDescent="0.2">
      <c r="A117" s="681" t="s">
        <v>639</v>
      </c>
      <c r="B117" s="682">
        <v>5.4000000000000001E-4</v>
      </c>
    </row>
    <row r="118" spans="1:3" ht="14" x14ac:dyDescent="0.2">
      <c r="A118" s="681" t="s">
        <v>640</v>
      </c>
      <c r="B118" s="682">
        <v>6.6299999999999996E-4</v>
      </c>
    </row>
    <row r="119" spans="1:3" ht="14" x14ac:dyDescent="0.2">
      <c r="A119" s="681" t="s">
        <v>613</v>
      </c>
      <c r="B119" s="682">
        <v>1.6899999999999999E-4</v>
      </c>
    </row>
    <row r="120" spans="1:3" ht="14" x14ac:dyDescent="0.2">
      <c r="A120" s="681" t="s">
        <v>641</v>
      </c>
      <c r="B120" s="682">
        <v>6.8300000000000001E-4</v>
      </c>
    </row>
    <row r="121" spans="1:3" ht="14" x14ac:dyDescent="0.2">
      <c r="A121" s="681" t="s">
        <v>642</v>
      </c>
      <c r="B121" s="682">
        <v>1.0070000000000001E-3</v>
      </c>
    </row>
    <row r="122" spans="1:3" ht="14" x14ac:dyDescent="0.2">
      <c r="A122" s="681" t="s">
        <v>643</v>
      </c>
      <c r="B122" s="682">
        <v>1.653E-3</v>
      </c>
    </row>
    <row r="123" spans="1:3" ht="14" x14ac:dyDescent="0.2">
      <c r="A123" s="681" t="s">
        <v>644</v>
      </c>
      <c r="B123" s="682">
        <v>6.1600000000000001E-4</v>
      </c>
    </row>
    <row r="124" spans="1:3" ht="14" x14ac:dyDescent="0.2">
      <c r="A124" s="681" t="s">
        <v>645</v>
      </c>
      <c r="B124" s="682">
        <v>4.2000000000000002E-4</v>
      </c>
    </row>
    <row r="125" spans="1:3" ht="14" x14ac:dyDescent="0.2">
      <c r="A125" s="681" t="s">
        <v>646</v>
      </c>
      <c r="B125" s="682">
        <v>4.7600000000000002E-4</v>
      </c>
    </row>
    <row r="126" spans="1:3" ht="14" x14ac:dyDescent="0.2">
      <c r="A126" s="681" t="s">
        <v>647</v>
      </c>
      <c r="B126" s="682">
        <v>3.7100000000000002E-4</v>
      </c>
    </row>
    <row r="127" spans="1:3" ht="14" x14ac:dyDescent="0.2">
      <c r="A127" s="681" t="s">
        <v>648</v>
      </c>
      <c r="B127" s="682">
        <v>3.6200000000000002E-4</v>
      </c>
    </row>
    <row r="128" spans="1:3" ht="14" x14ac:dyDescent="0.2">
      <c r="A128" s="681" t="s">
        <v>649</v>
      </c>
      <c r="B128" s="682">
        <v>9.1200000000000005E-4</v>
      </c>
    </row>
    <row r="129" spans="1:2" ht="14" x14ac:dyDescent="0.2">
      <c r="A129" s="681" t="s">
        <v>650</v>
      </c>
      <c r="B129" s="682">
        <v>7.9199999999999995E-4</v>
      </c>
    </row>
    <row r="130" spans="1:2" ht="14" x14ac:dyDescent="0.2">
      <c r="A130" s="681" t="s">
        <v>651</v>
      </c>
      <c r="B130" s="682">
        <v>3.4900000000000003E-4</v>
      </c>
    </row>
    <row r="133" spans="1:2" x14ac:dyDescent="0.15">
      <c r="A133" s="677" t="s">
        <v>652</v>
      </c>
    </row>
  </sheetData>
  <sheetProtection selectLockedCells="1"/>
  <mergeCells count="1">
    <mergeCell ref="A1:B1"/>
  </mergeCell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K3:O7"/>
  <sheetViews>
    <sheetView showGridLines="0" workbookViewId="0">
      <selection activeCell="K6" sqref="K6:O6"/>
    </sheetView>
  </sheetViews>
  <sheetFormatPr baseColWidth="10" defaultColWidth="9.1640625" defaultRowHeight="13" x14ac:dyDescent="0.15"/>
  <cols>
    <col min="1" max="16384" width="9.1640625" style="2"/>
  </cols>
  <sheetData>
    <row r="3" spans="11:15" x14ac:dyDescent="0.15">
      <c r="K3" s="21"/>
      <c r="L3" s="25"/>
      <c r="M3" s="25"/>
      <c r="N3" s="25"/>
      <c r="O3" s="26"/>
    </row>
    <row r="4" spans="11:15" x14ac:dyDescent="0.15">
      <c r="K4" s="732" t="s">
        <v>289</v>
      </c>
      <c r="L4" s="733"/>
      <c r="M4" s="733"/>
      <c r="N4" s="733"/>
      <c r="O4" s="734"/>
    </row>
    <row r="5" spans="11:15" x14ac:dyDescent="0.15">
      <c r="K5" s="18"/>
      <c r="L5" s="19"/>
      <c r="M5" s="19"/>
      <c r="N5" s="19"/>
      <c r="O5" s="20"/>
    </row>
    <row r="6" spans="11:15" x14ac:dyDescent="0.15">
      <c r="K6" s="807" t="s">
        <v>653</v>
      </c>
      <c r="L6" s="808"/>
      <c r="M6" s="808"/>
      <c r="N6" s="808"/>
      <c r="O6" s="809"/>
    </row>
    <row r="7" spans="11:15" x14ac:dyDescent="0.15">
      <c r="K7" s="22"/>
      <c r="L7" s="23"/>
      <c r="M7" s="23"/>
      <c r="N7" s="23"/>
      <c r="O7" s="24"/>
    </row>
  </sheetData>
  <mergeCells count="2">
    <mergeCell ref="K4:O4"/>
    <mergeCell ref="K6:O6"/>
  </mergeCells>
  <phoneticPr fontId="1" type="noConversion"/>
  <hyperlinks>
    <hyperlink ref="K4" location="'Démarrrage '!R1C1" display="Click here to jump back to start page" xr:uid="{00000000-0004-0000-0E00-000000000000}"/>
    <hyperlink ref="K6:O6" location="'Électricité'!R1C1" display="Click here to jump to calculations sheet" xr:uid="{00000000-0004-0000-0E00-000001000000}"/>
  </hyperlinks>
  <pageMargins left="0.75" right="0.75" top="1" bottom="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J3:N7"/>
  <sheetViews>
    <sheetView showGridLines="0" workbookViewId="0"/>
  </sheetViews>
  <sheetFormatPr baseColWidth="10" defaultColWidth="9.1640625" defaultRowHeight="13" x14ac:dyDescent="0.15"/>
  <cols>
    <col min="1" max="16384" width="9.1640625" style="2"/>
  </cols>
  <sheetData>
    <row r="3" spans="10:14" x14ac:dyDescent="0.15">
      <c r="J3" s="21"/>
      <c r="K3" s="25"/>
      <c r="L3" s="25"/>
      <c r="M3" s="25"/>
      <c r="N3" s="26"/>
    </row>
    <row r="4" spans="10:14" x14ac:dyDescent="0.15">
      <c r="J4" s="732" t="s">
        <v>289</v>
      </c>
      <c r="K4" s="733"/>
      <c r="L4" s="733"/>
      <c r="M4" s="733"/>
      <c r="N4" s="734"/>
    </row>
    <row r="5" spans="10:14" x14ac:dyDescent="0.15">
      <c r="J5" s="18"/>
      <c r="K5" s="19"/>
      <c r="L5" s="19"/>
      <c r="M5" s="19"/>
      <c r="N5" s="20"/>
    </row>
    <row r="6" spans="10:14" x14ac:dyDescent="0.15">
      <c r="J6" s="807" t="s">
        <v>653</v>
      </c>
      <c r="K6" s="808"/>
      <c r="L6" s="808"/>
      <c r="M6" s="808"/>
      <c r="N6" s="809"/>
    </row>
    <row r="7" spans="10:14" x14ac:dyDescent="0.15">
      <c r="J7" s="22"/>
      <c r="K7" s="23"/>
      <c r="L7" s="23"/>
      <c r="M7" s="23"/>
      <c r="N7" s="24"/>
    </row>
  </sheetData>
  <mergeCells count="2">
    <mergeCell ref="J4:N4"/>
    <mergeCell ref="J6:N6"/>
  </mergeCells>
  <phoneticPr fontId="1" type="noConversion"/>
  <hyperlinks>
    <hyperlink ref="J4" location="'Démarrrage '!R1C1" display="Click here to jump back to start page" xr:uid="{00000000-0004-0000-0F00-000000000000}"/>
    <hyperlink ref="J6:N6" location="'Gaz naturel'!R1C1" display="Click here to jump to calculations sheet" xr:uid="{00000000-0004-0000-0F00-000001000000}"/>
  </hyperlinks>
  <pageMargins left="0.75" right="0.75" top="1" bottom="1" header="0" footer="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J3:N7"/>
  <sheetViews>
    <sheetView showGridLines="0" workbookViewId="0">
      <selection activeCell="M38" sqref="M38"/>
    </sheetView>
  </sheetViews>
  <sheetFormatPr baseColWidth="10" defaultColWidth="9.1640625" defaultRowHeight="13" x14ac:dyDescent="0.15"/>
  <cols>
    <col min="1" max="16384" width="9.1640625" style="2"/>
  </cols>
  <sheetData>
    <row r="3" spans="10:14" x14ac:dyDescent="0.15">
      <c r="J3" s="21"/>
      <c r="K3" s="25"/>
      <c r="L3" s="25"/>
      <c r="M3" s="25"/>
      <c r="N3" s="26"/>
    </row>
    <row r="4" spans="10:14" x14ac:dyDescent="0.15">
      <c r="J4" s="732" t="s">
        <v>289</v>
      </c>
      <c r="K4" s="733"/>
      <c r="L4" s="733"/>
      <c r="M4" s="733"/>
      <c r="N4" s="734"/>
    </row>
    <row r="5" spans="10:14" x14ac:dyDescent="0.15">
      <c r="J5" s="18"/>
      <c r="K5" s="19"/>
      <c r="L5" s="19"/>
      <c r="M5" s="19"/>
      <c r="N5" s="20"/>
    </row>
    <row r="6" spans="10:14" x14ac:dyDescent="0.15">
      <c r="J6" s="807" t="s">
        <v>653</v>
      </c>
      <c r="K6" s="808"/>
      <c r="L6" s="808"/>
      <c r="M6" s="808"/>
      <c r="N6" s="809"/>
    </row>
    <row r="7" spans="10:14" x14ac:dyDescent="0.15">
      <c r="J7" s="22"/>
      <c r="K7" s="23"/>
      <c r="L7" s="23"/>
      <c r="M7" s="23"/>
      <c r="N7" s="24"/>
    </row>
  </sheetData>
  <mergeCells count="2">
    <mergeCell ref="J4:N4"/>
    <mergeCell ref="J6:N6"/>
  </mergeCells>
  <phoneticPr fontId="1" type="noConversion"/>
  <hyperlinks>
    <hyperlink ref="J4" location="'Démarrrage '!R1C1" display="Click here to jump back to start page" xr:uid="{00000000-0004-0000-1000-000000000000}"/>
    <hyperlink ref="J6:N6" location="'GPL'!R1C1" display="Click here to jump to calculations sheet" xr:uid="{00000000-0004-0000-1000-000001000000}"/>
  </hyperlinks>
  <pageMargins left="0.75" right="0.75" top="1" bottom="1" header="0" footer="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J3:N7"/>
  <sheetViews>
    <sheetView showGridLines="0" workbookViewId="0"/>
  </sheetViews>
  <sheetFormatPr baseColWidth="10" defaultColWidth="9.1640625" defaultRowHeight="13" x14ac:dyDescent="0.15"/>
  <cols>
    <col min="1" max="16384" width="9.1640625" style="2"/>
  </cols>
  <sheetData>
    <row r="3" spans="10:14" x14ac:dyDescent="0.15">
      <c r="J3" s="21"/>
      <c r="K3" s="25"/>
      <c r="L3" s="25"/>
      <c r="M3" s="25"/>
      <c r="N3" s="26"/>
    </row>
    <row r="4" spans="10:14" x14ac:dyDescent="0.15">
      <c r="J4" s="732" t="s">
        <v>289</v>
      </c>
      <c r="K4" s="733"/>
      <c r="L4" s="733"/>
      <c r="M4" s="733"/>
      <c r="N4" s="734"/>
    </row>
    <row r="5" spans="10:14" x14ac:dyDescent="0.15">
      <c r="J5" s="18"/>
      <c r="K5" s="19"/>
      <c r="L5" s="19"/>
      <c r="M5" s="19"/>
      <c r="N5" s="20"/>
    </row>
    <row r="6" spans="10:14" x14ac:dyDescent="0.15">
      <c r="J6" s="807" t="s">
        <v>653</v>
      </c>
      <c r="K6" s="808"/>
      <c r="L6" s="808"/>
      <c r="M6" s="808"/>
      <c r="N6" s="809"/>
    </row>
    <row r="7" spans="10:14" x14ac:dyDescent="0.15">
      <c r="J7" s="22"/>
      <c r="K7" s="23"/>
      <c r="L7" s="23"/>
      <c r="M7" s="23"/>
      <c r="N7" s="24"/>
    </row>
  </sheetData>
  <mergeCells count="2">
    <mergeCell ref="J4:N4"/>
    <mergeCell ref="J6:N6"/>
  </mergeCells>
  <phoneticPr fontId="1" type="noConversion"/>
  <hyperlinks>
    <hyperlink ref="J4" location="'Démarrrage '!R1C1" display="Click here to jump back to start page" xr:uid="{00000000-0004-0000-1100-000000000000}"/>
    <hyperlink ref="J6:N6" location="'Pétrole'!R1C1" display="Click here to jump to calculations sheet" xr:uid="{00000000-0004-0000-1100-000001000000}"/>
  </hyperlinks>
  <pageMargins left="0.75" right="0.75" top="1" bottom="1" header="0" footer="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K3:O7"/>
  <sheetViews>
    <sheetView showGridLines="0" workbookViewId="0">
      <selection activeCell="K4" sqref="K4:O4"/>
    </sheetView>
  </sheetViews>
  <sheetFormatPr baseColWidth="10" defaultColWidth="9.1640625" defaultRowHeight="13" x14ac:dyDescent="0.15"/>
  <cols>
    <col min="1" max="16384" width="9.1640625" style="2"/>
  </cols>
  <sheetData>
    <row r="3" spans="11:15" x14ac:dyDescent="0.15">
      <c r="K3" s="21"/>
      <c r="L3" s="25"/>
      <c r="M3" s="25"/>
      <c r="N3" s="25"/>
      <c r="O3" s="26"/>
    </row>
    <row r="4" spans="11:15" x14ac:dyDescent="0.15">
      <c r="K4" s="732" t="s">
        <v>289</v>
      </c>
      <c r="L4" s="733"/>
      <c r="M4" s="733"/>
      <c r="N4" s="733"/>
      <c r="O4" s="734"/>
    </row>
    <row r="5" spans="11:15" x14ac:dyDescent="0.15">
      <c r="K5" s="18"/>
      <c r="L5" s="19"/>
      <c r="M5" s="19"/>
      <c r="N5" s="19"/>
      <c r="O5" s="20"/>
    </row>
    <row r="6" spans="11:15" x14ac:dyDescent="0.15">
      <c r="K6" s="807" t="s">
        <v>653</v>
      </c>
      <c r="L6" s="808"/>
      <c r="M6" s="808"/>
      <c r="N6" s="808"/>
      <c r="O6" s="809"/>
    </row>
    <row r="7" spans="11:15" x14ac:dyDescent="0.15">
      <c r="K7" s="22"/>
      <c r="L7" s="23"/>
      <c r="M7" s="23"/>
      <c r="N7" s="23"/>
      <c r="O7" s="24"/>
    </row>
  </sheetData>
  <mergeCells count="2">
    <mergeCell ref="K4:O4"/>
    <mergeCell ref="K6:O6"/>
  </mergeCells>
  <phoneticPr fontId="1" type="noConversion"/>
  <hyperlinks>
    <hyperlink ref="K4" location="'Démarrrage '!R1C1" display="Click here to jump back to start page" xr:uid="{00000000-0004-0000-1200-000000000000}"/>
    <hyperlink ref="K6:O6" location="'Total'!R1C1" display="Click here to jump to calculations sheet" xr:uid="{00000000-0004-0000-1200-000001000000}"/>
  </hyperlinks>
  <pageMargins left="0.75" right="0.75" top="1" bottom="1" header="0" footer="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J3:N7"/>
  <sheetViews>
    <sheetView showGridLines="0" workbookViewId="0"/>
  </sheetViews>
  <sheetFormatPr baseColWidth="10" defaultColWidth="9.1640625" defaultRowHeight="13" x14ac:dyDescent="0.15"/>
  <cols>
    <col min="1" max="16384" width="9.1640625" style="2"/>
  </cols>
  <sheetData>
    <row r="3" spans="10:14" x14ac:dyDescent="0.15">
      <c r="J3" s="21"/>
      <c r="K3" s="25"/>
      <c r="L3" s="25"/>
      <c r="M3" s="25"/>
      <c r="N3" s="26"/>
    </row>
    <row r="4" spans="10:14" x14ac:dyDescent="0.15">
      <c r="J4" s="732" t="s">
        <v>289</v>
      </c>
      <c r="K4" s="733"/>
      <c r="L4" s="733"/>
      <c r="M4" s="733"/>
      <c r="N4" s="734"/>
    </row>
    <row r="5" spans="10:14" x14ac:dyDescent="0.15">
      <c r="J5" s="18"/>
      <c r="K5" s="19"/>
      <c r="L5" s="19"/>
      <c r="M5" s="19"/>
      <c r="N5" s="20"/>
    </row>
    <row r="6" spans="10:14" x14ac:dyDescent="0.15">
      <c r="J6" s="807" t="s">
        <v>653</v>
      </c>
      <c r="K6" s="808"/>
      <c r="L6" s="808"/>
      <c r="M6" s="808"/>
      <c r="N6" s="809"/>
    </row>
    <row r="7" spans="10:14" x14ac:dyDescent="0.15">
      <c r="J7" s="22"/>
      <c r="K7" s="23"/>
      <c r="L7" s="23"/>
      <c r="M7" s="23"/>
      <c r="N7" s="24"/>
    </row>
  </sheetData>
  <mergeCells count="2">
    <mergeCell ref="J4:N4"/>
    <mergeCell ref="J6:N6"/>
  </mergeCells>
  <phoneticPr fontId="1" type="noConversion"/>
  <hyperlinks>
    <hyperlink ref="J4" location="'Démarrrage '!R1C1" display="Click here to jump back to start page" xr:uid="{00000000-0004-0000-1300-000000000000}"/>
    <hyperlink ref="J6:N6" location="'Total'!R1C1" display="Click here to jump to calculations sheet" xr:uid="{00000000-0004-0000-1300-000001000000}"/>
  </hyperlinks>
  <pageMargins left="0.75" right="0.75" top="1" bottom="1" header="0" footer="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8"/>
  <dimension ref="B3:S95"/>
  <sheetViews>
    <sheetView showGridLines="0" workbookViewId="0"/>
  </sheetViews>
  <sheetFormatPr baseColWidth="10" defaultColWidth="9.1640625" defaultRowHeight="13" x14ac:dyDescent="0.15"/>
  <cols>
    <col min="1" max="1" width="3" style="1" customWidth="1"/>
    <col min="2" max="7" width="9.1640625" style="1"/>
    <col min="8" max="8" width="11.5" style="1" customWidth="1"/>
    <col min="9" max="13" width="9.1640625" style="1"/>
    <col min="14" max="14" width="2.83203125" style="1" customWidth="1"/>
    <col min="15" max="16384" width="9.1640625" style="1"/>
  </cols>
  <sheetData>
    <row r="3" spans="15:19" x14ac:dyDescent="0.15">
      <c r="O3" s="21"/>
      <c r="P3" s="25"/>
      <c r="Q3" s="25"/>
      <c r="R3" s="25"/>
      <c r="S3" s="26"/>
    </row>
    <row r="4" spans="15:19" x14ac:dyDescent="0.15">
      <c r="O4" s="732" t="s">
        <v>289</v>
      </c>
      <c r="P4" s="733"/>
      <c r="Q4" s="733"/>
      <c r="R4" s="733"/>
      <c r="S4" s="734"/>
    </row>
    <row r="5" spans="15:19" x14ac:dyDescent="0.15">
      <c r="O5" s="18"/>
      <c r="P5" s="19"/>
      <c r="Q5" s="19"/>
      <c r="R5" s="19"/>
      <c r="S5" s="20"/>
    </row>
    <row r="6" spans="15:19" x14ac:dyDescent="0.15">
      <c r="O6" s="807" t="s">
        <v>653</v>
      </c>
      <c r="P6" s="808"/>
      <c r="Q6" s="808"/>
      <c r="R6" s="808"/>
      <c r="S6" s="809"/>
    </row>
    <row r="7" spans="15:19" x14ac:dyDescent="0.15">
      <c r="O7" s="22"/>
      <c r="P7" s="23"/>
      <c r="Q7" s="23"/>
      <c r="R7" s="23"/>
      <c r="S7" s="24"/>
    </row>
    <row r="62" spans="2:10" ht="25.5" customHeight="1" x14ac:dyDescent="0.15"/>
    <row r="63" spans="2:10" ht="15" customHeight="1" thickBot="1" x14ac:dyDescent="0.2"/>
    <row r="64" spans="2:10" s="38" customFormat="1" ht="31.5" customHeight="1" thickTop="1" x14ac:dyDescent="0.15">
      <c r="B64" s="822" t="str">
        <f>Cartographie!F86</f>
        <v>Bâtiment</v>
      </c>
      <c r="C64" s="823"/>
      <c r="D64" s="824" t="str">
        <f>Cartographie!G86</f>
        <v>kWh/an somme</v>
      </c>
      <c r="E64" s="825"/>
      <c r="G64" s="822" t="str">
        <f>Cartographie!H86</f>
        <v>Fonction/ Département</v>
      </c>
      <c r="H64" s="823"/>
      <c r="I64" s="824" t="str">
        <f>Cartographie!I86</f>
        <v>kWh/an somme</v>
      </c>
      <c r="J64" s="825"/>
    </row>
    <row r="65" spans="2:10" s="39" customFormat="1" x14ac:dyDescent="0.15">
      <c r="B65" s="812" t="str">
        <f>Cartographie!F87</f>
        <v>Magasins</v>
      </c>
      <c r="C65" s="813"/>
      <c r="D65" s="820">
        <f ca="1">Cartographie!G87</f>
        <v>0</v>
      </c>
      <c r="E65" s="821"/>
      <c r="G65" s="812" t="str">
        <f>Cartographie!H87</f>
        <v>Magasins</v>
      </c>
      <c r="H65" s="813"/>
      <c r="I65" s="820">
        <f ca="1">Cartographie!I87</f>
        <v>0</v>
      </c>
      <c r="J65" s="821"/>
    </row>
    <row r="66" spans="2:10" s="39" customFormat="1" x14ac:dyDescent="0.15">
      <c r="B66" s="814" t="str">
        <f>Cartographie!F88</f>
        <v>Processus 1</v>
      </c>
      <c r="C66" s="815"/>
      <c r="D66" s="816">
        <f ca="1">Cartographie!G88</f>
        <v>0</v>
      </c>
      <c r="E66" s="817"/>
      <c r="G66" s="814" t="str">
        <f>Cartographie!H88</f>
        <v>Processus 1</v>
      </c>
      <c r="H66" s="815"/>
      <c r="I66" s="816">
        <f ca="1">Cartographie!I88</f>
        <v>0</v>
      </c>
      <c r="J66" s="817"/>
    </row>
    <row r="67" spans="2:10" s="39" customFormat="1" x14ac:dyDescent="0.15">
      <c r="B67" s="814" t="str">
        <f>Cartographie!F89</f>
        <v>Processus 2</v>
      </c>
      <c r="C67" s="815"/>
      <c r="D67" s="816">
        <f ca="1">Cartographie!G89</f>
        <v>0</v>
      </c>
      <c r="E67" s="817"/>
      <c r="G67" s="814" t="str">
        <f>Cartographie!H89</f>
        <v>Processus 2</v>
      </c>
      <c r="H67" s="815"/>
      <c r="I67" s="816">
        <f ca="1">Cartographie!I89</f>
        <v>0</v>
      </c>
      <c r="J67" s="817"/>
    </row>
    <row r="68" spans="2:10" s="39" customFormat="1" x14ac:dyDescent="0.15">
      <c r="B68" s="814" t="str">
        <f>Cartographie!F90</f>
        <v>Processus 3</v>
      </c>
      <c r="C68" s="815"/>
      <c r="D68" s="816">
        <f ca="1">Cartographie!G90</f>
        <v>0</v>
      </c>
      <c r="E68" s="817"/>
      <c r="G68" s="814" t="str">
        <f>Cartographie!H90</f>
        <v>Processus 3</v>
      </c>
      <c r="H68" s="815"/>
      <c r="I68" s="816">
        <f ca="1">Cartographie!I90</f>
        <v>0</v>
      </c>
      <c r="J68" s="817"/>
    </row>
    <row r="69" spans="2:10" s="39" customFormat="1" x14ac:dyDescent="0.15">
      <c r="B69" s="814" t="str">
        <f>Cartographie!F91</f>
        <v>Admin</v>
      </c>
      <c r="C69" s="815"/>
      <c r="D69" s="816">
        <f ca="1">Cartographie!G91</f>
        <v>0</v>
      </c>
      <c r="E69" s="817"/>
      <c r="G69" s="814" t="str">
        <f>Cartographie!H91</f>
        <v>Admin</v>
      </c>
      <c r="H69" s="815"/>
      <c r="I69" s="816">
        <f ca="1">Cartographie!I91</f>
        <v>0</v>
      </c>
      <c r="J69" s="817"/>
    </row>
    <row r="70" spans="2:10" s="39" customFormat="1" x14ac:dyDescent="0.15">
      <c r="B70" s="814" t="str">
        <f>Cartographie!F97</f>
        <v>Jardins</v>
      </c>
      <c r="C70" s="815"/>
      <c r="D70" s="816">
        <f ca="1">Cartographie!G97</f>
        <v>0</v>
      </c>
      <c r="E70" s="817"/>
      <c r="G70" s="814" t="str">
        <f>Cartographie!H97</f>
        <v>Jardins</v>
      </c>
      <c r="H70" s="815"/>
      <c r="I70" s="816">
        <f ca="1">Cartographie!I97</f>
        <v>0</v>
      </c>
      <c r="J70" s="817"/>
    </row>
    <row r="71" spans="2:10" s="39" customFormat="1" x14ac:dyDescent="0.15">
      <c r="B71" s="814" t="str">
        <f>Cartographie!F98</f>
        <v>Entrepôt 1</v>
      </c>
      <c r="C71" s="815"/>
      <c r="D71" s="816">
        <f ca="1">Cartographie!G98</f>
        <v>0</v>
      </c>
      <c r="E71" s="817"/>
      <c r="G71" s="814" t="str">
        <f>Cartographie!H98</f>
        <v>Entrepôt 1</v>
      </c>
      <c r="H71" s="815"/>
      <c r="I71" s="816">
        <f ca="1">Cartographie!I98</f>
        <v>0</v>
      </c>
      <c r="J71" s="817"/>
    </row>
    <row r="72" spans="2:10" s="39" customFormat="1" ht="14" thickBot="1" x14ac:dyDescent="0.2">
      <c r="B72" s="810" t="str">
        <f>Cartographie!F99</f>
        <v>Entrepôt 2</v>
      </c>
      <c r="C72" s="811"/>
      <c r="D72" s="818">
        <f ca="1">Cartographie!G99</f>
        <v>0</v>
      </c>
      <c r="E72" s="819"/>
      <c r="G72" s="810" t="str">
        <f>Cartographie!H99</f>
        <v>Entrepôt 2</v>
      </c>
      <c r="H72" s="811"/>
      <c r="I72" s="818">
        <f ca="1">Cartographie!I99</f>
        <v>0</v>
      </c>
      <c r="J72" s="819"/>
    </row>
    <row r="73" spans="2:10" s="39" customFormat="1" ht="14" thickTop="1" x14ac:dyDescent="0.15"/>
    <row r="74" spans="2:10" s="39" customFormat="1" ht="14" thickBot="1" x14ac:dyDescent="0.2"/>
    <row r="75" spans="2:10" s="38" customFormat="1" ht="36.75" customHeight="1" thickTop="1" x14ac:dyDescent="0.15">
      <c r="B75" s="822" t="str">
        <f>Cartographie!J86</f>
        <v>Processus</v>
      </c>
      <c r="C75" s="823"/>
      <c r="D75" s="824" t="str">
        <f>Cartographie!K86</f>
        <v>kWh/an somme</v>
      </c>
      <c r="E75" s="825"/>
      <c r="F75" s="1"/>
      <c r="G75" s="822" t="str">
        <f>Cartographie!L86</f>
        <v>Forme d'énergie</v>
      </c>
      <c r="H75" s="823"/>
      <c r="I75" s="824" t="str">
        <f>Cartographie!M86</f>
        <v>kWh/an somme</v>
      </c>
      <c r="J75" s="825"/>
    </row>
    <row r="76" spans="2:10" s="39" customFormat="1" x14ac:dyDescent="0.15">
      <c r="B76" s="812" t="str">
        <f>Cartographie!J87</f>
        <v>-non un processus-</v>
      </c>
      <c r="C76" s="813"/>
      <c r="D76" s="820">
        <f ca="1">Cartographie!K87</f>
        <v>0</v>
      </c>
      <c r="E76" s="821"/>
      <c r="F76" s="1"/>
      <c r="G76" s="812" t="str">
        <f>Cartographie!L87</f>
        <v>Électricité</v>
      </c>
      <c r="H76" s="813"/>
      <c r="I76" s="820">
        <f ca="1">Cartographie!M87</f>
        <v>0</v>
      </c>
      <c r="J76" s="821"/>
    </row>
    <row r="77" spans="2:10" s="39" customFormat="1" x14ac:dyDescent="0.15">
      <c r="B77" s="814" t="str">
        <f>Cartographie!J88</f>
        <v>Processus 1</v>
      </c>
      <c r="C77" s="815"/>
      <c r="D77" s="816">
        <f ca="1">Cartographie!K88</f>
        <v>0</v>
      </c>
      <c r="E77" s="817"/>
      <c r="F77" s="1"/>
      <c r="G77" s="814" t="str">
        <f>Cartographie!L88</f>
        <v>Vapeur</v>
      </c>
      <c r="H77" s="815"/>
      <c r="I77" s="816">
        <f ca="1">Cartographie!M88</f>
        <v>0</v>
      </c>
      <c r="J77" s="817"/>
    </row>
    <row r="78" spans="2:10" s="39" customFormat="1" x14ac:dyDescent="0.15">
      <c r="B78" s="814" t="str">
        <f>Cartographie!J89</f>
        <v>Processus 2</v>
      </c>
      <c r="C78" s="815"/>
      <c r="D78" s="816">
        <f ca="1">Cartographie!K89</f>
        <v>0</v>
      </c>
      <c r="E78" s="817"/>
      <c r="F78" s="1"/>
      <c r="G78" s="814" t="str">
        <f>Cartographie!L89</f>
        <v>Gaz</v>
      </c>
      <c r="H78" s="815"/>
      <c r="I78" s="816">
        <f ca="1">Cartographie!M89</f>
        <v>0</v>
      </c>
      <c r="J78" s="817"/>
    </row>
    <row r="79" spans="2:10" s="39" customFormat="1" x14ac:dyDescent="0.15">
      <c r="B79" s="814" t="str">
        <f>Cartographie!J90</f>
        <v>Processus 3</v>
      </c>
      <c r="C79" s="815"/>
      <c r="D79" s="816">
        <f ca="1">Cartographie!K90</f>
        <v>0</v>
      </c>
      <c r="E79" s="817"/>
      <c r="F79" s="1"/>
      <c r="G79" s="814" t="str">
        <f>Cartographie!L90</f>
        <v>Pétrole</v>
      </c>
      <c r="H79" s="815"/>
      <c r="I79" s="816">
        <f ca="1">Cartographie!M90</f>
        <v>0</v>
      </c>
      <c r="J79" s="817"/>
    </row>
    <row r="80" spans="2:10" s="39" customFormat="1" x14ac:dyDescent="0.15">
      <c r="B80" s="814" t="str">
        <f>Cartographie!J91</f>
        <v>Admin</v>
      </c>
      <c r="C80" s="815"/>
      <c r="D80" s="816">
        <f ca="1">Cartographie!K91</f>
        <v>0</v>
      </c>
      <c r="E80" s="817"/>
      <c r="F80" s="1"/>
      <c r="G80" s="814" t="str">
        <f>Cartographie!L91</f>
        <v>Chauffage urbain</v>
      </c>
      <c r="H80" s="815"/>
      <c r="I80" s="816">
        <f ca="1">Cartographie!M91</f>
        <v>0</v>
      </c>
      <c r="J80" s="817"/>
    </row>
    <row r="81" spans="2:10" s="39" customFormat="1" x14ac:dyDescent="0.15">
      <c r="B81" s="814" t="str">
        <f>Cartographie!J97</f>
        <v>Jardins</v>
      </c>
      <c r="C81" s="815"/>
      <c r="D81" s="816">
        <f ca="1">Cartographie!K97</f>
        <v>0</v>
      </c>
      <c r="E81" s="817"/>
      <c r="F81" s="1"/>
      <c r="G81" s="814">
        <f>Cartographie!L97</f>
        <v>0</v>
      </c>
      <c r="H81" s="815"/>
      <c r="I81" s="816">
        <f ca="1">Cartographie!M97</f>
        <v>0</v>
      </c>
      <c r="J81" s="817"/>
    </row>
    <row r="82" spans="2:10" s="39" customFormat="1" x14ac:dyDescent="0.15">
      <c r="B82" s="814" t="str">
        <f>Cartographie!J98</f>
        <v>Entrepôt 1</v>
      </c>
      <c r="C82" s="815"/>
      <c r="D82" s="816">
        <f ca="1">Cartographie!K98</f>
        <v>0</v>
      </c>
      <c r="E82" s="817"/>
      <c r="F82" s="1"/>
      <c r="G82" s="814">
        <f>Cartographie!L98</f>
        <v>0</v>
      </c>
      <c r="H82" s="815"/>
      <c r="I82" s="816">
        <f ca="1">Cartographie!M98</f>
        <v>0</v>
      </c>
      <c r="J82" s="817"/>
    </row>
    <row r="83" spans="2:10" s="39" customFormat="1" ht="14" thickBot="1" x14ac:dyDescent="0.2">
      <c r="B83" s="810" t="str">
        <f>Cartographie!J99</f>
        <v>Entrepôt 2</v>
      </c>
      <c r="C83" s="811"/>
      <c r="D83" s="818">
        <f ca="1">Cartographie!K99</f>
        <v>0</v>
      </c>
      <c r="E83" s="819"/>
      <c r="F83" s="1"/>
      <c r="G83" s="810">
        <f>Cartographie!L99</f>
        <v>0</v>
      </c>
      <c r="H83" s="811"/>
      <c r="I83" s="818">
        <f ca="1">Cartographie!M99</f>
        <v>0</v>
      </c>
      <c r="J83" s="819"/>
    </row>
    <row r="84" spans="2:10" ht="14" thickTop="1" x14ac:dyDescent="0.15"/>
    <row r="85" spans="2:10" ht="14" thickBot="1" x14ac:dyDescent="0.2"/>
    <row r="86" spans="2:10" ht="30.75" customHeight="1" thickTop="1" x14ac:dyDescent="0.15">
      <c r="B86" s="822" t="str">
        <f>Cartographie!N86</f>
        <v>Technologie</v>
      </c>
      <c r="C86" s="823"/>
      <c r="D86" s="824" t="str">
        <f>Cartographie!O86</f>
        <v>kWh/an somme</v>
      </c>
      <c r="E86" s="825"/>
      <c r="G86" s="822" t="str">
        <f>Cartographie!P86</f>
        <v>Mode de fonctionnement</v>
      </c>
      <c r="H86" s="823"/>
      <c r="I86" s="824" t="str">
        <f>Cartographie!Q86</f>
        <v>kWh/an somme</v>
      </c>
      <c r="J86" s="825"/>
    </row>
    <row r="87" spans="2:10" x14ac:dyDescent="0.15">
      <c r="B87" s="812" t="str">
        <f>Cartographie!N87</f>
        <v>Éclairage</v>
      </c>
      <c r="C87" s="813"/>
      <c r="D87" s="820">
        <f ca="1">Cartographie!O87</f>
        <v>0</v>
      </c>
      <c r="E87" s="821"/>
      <c r="G87" s="812" t="str">
        <f>Cartographie!P87</f>
        <v>Mélange</v>
      </c>
      <c r="H87" s="813"/>
      <c r="I87" s="820">
        <f ca="1">Cartographie!Q87</f>
        <v>0</v>
      </c>
      <c r="J87" s="821"/>
    </row>
    <row r="88" spans="2:10" x14ac:dyDescent="0.15">
      <c r="B88" s="814" t="str">
        <f>Cartographie!N88</f>
        <v>Chauffage</v>
      </c>
      <c r="C88" s="815"/>
      <c r="D88" s="816">
        <f ca="1">Cartographie!O88</f>
        <v>0</v>
      </c>
      <c r="E88" s="817"/>
      <c r="G88" s="814" t="str">
        <f>Cartographie!P88</f>
        <v>continuellement</v>
      </c>
      <c r="H88" s="815"/>
      <c r="I88" s="816">
        <f ca="1">Cartographie!Q88</f>
        <v>0</v>
      </c>
      <c r="J88" s="817"/>
    </row>
    <row r="89" spans="2:10" x14ac:dyDescent="0.15">
      <c r="B89" s="814" t="str">
        <f>Cartographie!N89</f>
        <v>Moteurs</v>
      </c>
      <c r="C89" s="815"/>
      <c r="D89" s="816">
        <f ca="1">Cartographie!O89</f>
        <v>0</v>
      </c>
      <c r="E89" s="817"/>
      <c r="G89" s="814" t="str">
        <f>Cartographie!P89</f>
        <v>On-off</v>
      </c>
      <c r="H89" s="815"/>
      <c r="I89" s="816">
        <f ca="1">Cartographie!Q89</f>
        <v>0</v>
      </c>
      <c r="J89" s="817"/>
    </row>
    <row r="90" spans="2:10" x14ac:dyDescent="0.15">
      <c r="B90" s="814" t="str">
        <f>Cartographie!N90</f>
        <v>Electronique</v>
      </c>
      <c r="C90" s="815"/>
      <c r="D90" s="816">
        <f ca="1">Cartographie!O90</f>
        <v>0</v>
      </c>
      <c r="E90" s="817"/>
      <c r="G90" s="814" t="str">
        <f>Cartographie!P90</f>
        <v>Valve/amortisseur</v>
      </c>
      <c r="H90" s="815"/>
      <c r="I90" s="816">
        <f ca="1">Cartographie!Q90</f>
        <v>0</v>
      </c>
      <c r="J90" s="817"/>
    </row>
    <row r="91" spans="2:10" x14ac:dyDescent="0.15">
      <c r="B91" s="814" t="str">
        <f>Cartographie!N91</f>
        <v>Refroidissement</v>
      </c>
      <c r="C91" s="815"/>
      <c r="D91" s="816">
        <f ca="1">Cartographie!O91</f>
        <v>0</v>
      </c>
      <c r="E91" s="817"/>
      <c r="G91" s="814" t="str">
        <f>Cartographie!P91</f>
        <v>VSD</v>
      </c>
      <c r="H91" s="815"/>
      <c r="I91" s="816">
        <f ca="1">Cartographie!Q91</f>
        <v>0</v>
      </c>
      <c r="J91" s="817"/>
    </row>
    <row r="92" spans="2:10" x14ac:dyDescent="0.15">
      <c r="B92" s="814">
        <f>Cartographie!N97</f>
        <v>0</v>
      </c>
      <c r="C92" s="815"/>
      <c r="D92" s="816">
        <f ca="1">Cartographie!O97</f>
        <v>0</v>
      </c>
      <c r="E92" s="817"/>
      <c r="G92" s="814">
        <f>Cartographie!P97</f>
        <v>0</v>
      </c>
      <c r="H92" s="815"/>
      <c r="I92" s="816">
        <f ca="1">Cartographie!Q97</f>
        <v>50</v>
      </c>
      <c r="J92" s="817"/>
    </row>
    <row r="93" spans="2:10" x14ac:dyDescent="0.15">
      <c r="B93" s="814">
        <f>Cartographie!N98</f>
        <v>0</v>
      </c>
      <c r="C93" s="815"/>
      <c r="D93" s="816">
        <f ca="1">Cartographie!O98</f>
        <v>0</v>
      </c>
      <c r="E93" s="817"/>
      <c r="G93" s="814">
        <f>Cartographie!P98</f>
        <v>0</v>
      </c>
      <c r="H93" s="815"/>
      <c r="I93" s="816">
        <f ca="1">Cartographie!Q98</f>
        <v>50</v>
      </c>
      <c r="J93" s="817"/>
    </row>
    <row r="94" spans="2:10" ht="14" thickBot="1" x14ac:dyDescent="0.2">
      <c r="B94" s="810">
        <f>Cartographie!N99</f>
        <v>0</v>
      </c>
      <c r="C94" s="811"/>
      <c r="D94" s="818">
        <f ca="1">Cartographie!O99</f>
        <v>0</v>
      </c>
      <c r="E94" s="819"/>
      <c r="G94" s="810">
        <f>Cartographie!P99</f>
        <v>0</v>
      </c>
      <c r="H94" s="811"/>
      <c r="I94" s="818">
        <f ca="1">Cartographie!Q99</f>
        <v>50</v>
      </c>
      <c r="J94" s="819"/>
    </row>
    <row r="95" spans="2:10" ht="14" thickTop="1" x14ac:dyDescent="0.15"/>
  </sheetData>
  <mergeCells count="110">
    <mergeCell ref="O4:S4"/>
    <mergeCell ref="O6:S6"/>
    <mergeCell ref="D64:E64"/>
    <mergeCell ref="B64:C64"/>
    <mergeCell ref="I64:J64"/>
    <mergeCell ref="G70:H70"/>
    <mergeCell ref="G71:H71"/>
    <mergeCell ref="I65:J65"/>
    <mergeCell ref="I66:J66"/>
    <mergeCell ref="I67:J67"/>
    <mergeCell ref="G64:H64"/>
    <mergeCell ref="G65:H65"/>
    <mergeCell ref="G66:H66"/>
    <mergeCell ref="G67:H67"/>
    <mergeCell ref="B75:C75"/>
    <mergeCell ref="D75:E75"/>
    <mergeCell ref="D65:E65"/>
    <mergeCell ref="D66:E66"/>
    <mergeCell ref="D67:E67"/>
    <mergeCell ref="B72:C72"/>
    <mergeCell ref="D68:E68"/>
    <mergeCell ref="B69:C69"/>
    <mergeCell ref="B70:C70"/>
    <mergeCell ref="D69:E69"/>
    <mergeCell ref="D70:E70"/>
    <mergeCell ref="D71:E71"/>
    <mergeCell ref="D72:E72"/>
    <mergeCell ref="B65:C65"/>
    <mergeCell ref="B66:C66"/>
    <mergeCell ref="B67:C67"/>
    <mergeCell ref="B68:C68"/>
    <mergeCell ref="B71:C71"/>
    <mergeCell ref="I94:J94"/>
    <mergeCell ref="I90:J90"/>
    <mergeCell ref="I91:J91"/>
    <mergeCell ref="I92:J92"/>
    <mergeCell ref="I93:J93"/>
    <mergeCell ref="B76:C76"/>
    <mergeCell ref="D76:E76"/>
    <mergeCell ref="B77:C77"/>
    <mergeCell ref="D77:E77"/>
    <mergeCell ref="D86:E86"/>
    <mergeCell ref="B80:C80"/>
    <mergeCell ref="D80:E80"/>
    <mergeCell ref="B81:C81"/>
    <mergeCell ref="D81:E81"/>
    <mergeCell ref="B86:C86"/>
    <mergeCell ref="B82:C82"/>
    <mergeCell ref="D82:E82"/>
    <mergeCell ref="B83:C83"/>
    <mergeCell ref="D83:E83"/>
    <mergeCell ref="B78:C78"/>
    <mergeCell ref="D78:E78"/>
    <mergeCell ref="B79:C79"/>
    <mergeCell ref="D79:E79"/>
    <mergeCell ref="I82:J82"/>
    <mergeCell ref="I83:J83"/>
    <mergeCell ref="I86:J86"/>
    <mergeCell ref="I87:J87"/>
    <mergeCell ref="I88:J88"/>
    <mergeCell ref="I89:J89"/>
    <mergeCell ref="G86:H86"/>
    <mergeCell ref="G87:H87"/>
    <mergeCell ref="G88:H88"/>
    <mergeCell ref="G89:H89"/>
    <mergeCell ref="I72:J72"/>
    <mergeCell ref="I68:J68"/>
    <mergeCell ref="I69:J69"/>
    <mergeCell ref="I70:J70"/>
    <mergeCell ref="I71:J71"/>
    <mergeCell ref="G82:H82"/>
    <mergeCell ref="G83:H83"/>
    <mergeCell ref="G72:H72"/>
    <mergeCell ref="G75:H75"/>
    <mergeCell ref="G68:H68"/>
    <mergeCell ref="G69:H69"/>
    <mergeCell ref="G76:H76"/>
    <mergeCell ref="G77:H77"/>
    <mergeCell ref="G78:H78"/>
    <mergeCell ref="G79:H79"/>
    <mergeCell ref="G80:H80"/>
    <mergeCell ref="G81:H81"/>
    <mergeCell ref="I75:J75"/>
    <mergeCell ref="I76:J76"/>
    <mergeCell ref="I77:J77"/>
    <mergeCell ref="I78:J78"/>
    <mergeCell ref="I79:J79"/>
    <mergeCell ref="I80:J80"/>
    <mergeCell ref="I81:J81"/>
    <mergeCell ref="B94:C94"/>
    <mergeCell ref="B87:C87"/>
    <mergeCell ref="B88:C88"/>
    <mergeCell ref="B89:C89"/>
    <mergeCell ref="B90:C90"/>
    <mergeCell ref="B91:C91"/>
    <mergeCell ref="B92:C92"/>
    <mergeCell ref="G94:H94"/>
    <mergeCell ref="G90:H90"/>
    <mergeCell ref="G91:H91"/>
    <mergeCell ref="G92:H92"/>
    <mergeCell ref="G93:H93"/>
    <mergeCell ref="D91:E91"/>
    <mergeCell ref="D92:E92"/>
    <mergeCell ref="D93:E93"/>
    <mergeCell ref="D94:E94"/>
    <mergeCell ref="D87:E87"/>
    <mergeCell ref="D88:E88"/>
    <mergeCell ref="D89:E89"/>
    <mergeCell ref="D90:E90"/>
    <mergeCell ref="B93:C93"/>
  </mergeCells>
  <phoneticPr fontId="26" type="noConversion"/>
  <conditionalFormatting sqref="I87:J94 G87:G94 H88:H94 D87:E94 B87:B94 C88:C94 I76:J83 G76:G83 H77:H83 D76:E83 B76:B83 C77:C83 I65:J72 G65:G72 H66:H72 B65:B72 D65:E72 C66:C72">
    <cfRule type="cellIs" dxfId="0" priority="1" stopIfTrue="1" operator="equal">
      <formula>0</formula>
    </cfRule>
  </conditionalFormatting>
  <hyperlinks>
    <hyperlink ref="O4" location="'Démarrrage '!R1C1" display="Click here to jump back to start page" xr:uid="{00000000-0004-0000-1400-000000000000}"/>
    <hyperlink ref="O6:S6" location="'Cartographie'!R1C1" display="Click here to jump to calculations sheet" xr:uid="{00000000-0004-0000-1400-000001000000}"/>
  </hyperlinks>
  <pageMargins left="0.75" right="0.75" top="1" bottom="1" header="0" footer="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K3:O7"/>
  <sheetViews>
    <sheetView showGridLines="0" topLeftCell="A130" workbookViewId="0">
      <selection activeCell="M154" sqref="M154"/>
    </sheetView>
  </sheetViews>
  <sheetFormatPr baseColWidth="10" defaultColWidth="9.1640625" defaultRowHeight="13" x14ac:dyDescent="0.15"/>
  <cols>
    <col min="1" max="16384" width="9.1640625" style="2"/>
  </cols>
  <sheetData>
    <row r="3" spans="11:15" x14ac:dyDescent="0.15">
      <c r="K3" s="21"/>
      <c r="L3" s="25"/>
      <c r="M3" s="25"/>
      <c r="N3" s="25"/>
      <c r="O3" s="26"/>
    </row>
    <row r="4" spans="11:15" x14ac:dyDescent="0.15">
      <c r="K4" s="732" t="s">
        <v>289</v>
      </c>
      <c r="L4" s="733"/>
      <c r="M4" s="733"/>
      <c r="N4" s="733"/>
      <c r="O4" s="734"/>
    </row>
    <row r="5" spans="11:15" x14ac:dyDescent="0.15">
      <c r="K5" s="18"/>
      <c r="L5" s="19"/>
      <c r="M5" s="19"/>
      <c r="N5" s="19"/>
      <c r="O5" s="20"/>
    </row>
    <row r="6" spans="11:15" x14ac:dyDescent="0.15">
      <c r="K6" s="807" t="s">
        <v>653</v>
      </c>
      <c r="L6" s="808"/>
      <c r="M6" s="808"/>
      <c r="N6" s="808"/>
      <c r="O6" s="809"/>
    </row>
    <row r="7" spans="11:15" x14ac:dyDescent="0.15">
      <c r="K7" s="22"/>
      <c r="L7" s="23"/>
      <c r="M7" s="23"/>
      <c r="N7" s="23"/>
      <c r="O7" s="24"/>
    </row>
  </sheetData>
  <mergeCells count="2">
    <mergeCell ref="K4:O4"/>
    <mergeCell ref="K6:O6"/>
  </mergeCells>
  <phoneticPr fontId="1" type="noConversion"/>
  <hyperlinks>
    <hyperlink ref="K4" location="'Démarrrage '!R1C1" display="Click here to jump back to start page" xr:uid="{00000000-0004-0000-1500-000000000000}"/>
    <hyperlink ref="K6:O6" location="'ICP'!R1C1" display="Click here to jump to calculations sheet" xr:uid="{00000000-0004-0000-1500-000001000000}"/>
  </hyperlinks>
  <pageMargins left="0.75" right="0.75" top="1" bottom="1" header="0" footer="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J3:N7"/>
  <sheetViews>
    <sheetView showGridLines="0" topLeftCell="A25" workbookViewId="0"/>
  </sheetViews>
  <sheetFormatPr baseColWidth="10" defaultColWidth="9.1640625" defaultRowHeight="13" x14ac:dyDescent="0.15"/>
  <sheetData>
    <row r="3" spans="10:14" x14ac:dyDescent="0.15">
      <c r="J3" s="21"/>
      <c r="K3" s="25"/>
      <c r="L3" s="25"/>
      <c r="M3" s="25"/>
      <c r="N3" s="26"/>
    </row>
    <row r="4" spans="10:14" x14ac:dyDescent="0.15">
      <c r="J4" s="732" t="s">
        <v>289</v>
      </c>
      <c r="K4" s="733"/>
      <c r="L4" s="733"/>
      <c r="M4" s="733"/>
      <c r="N4" s="734"/>
    </row>
    <row r="5" spans="10:14" x14ac:dyDescent="0.15">
      <c r="J5" s="18"/>
      <c r="K5" s="19"/>
      <c r="L5" s="19"/>
      <c r="M5" s="19"/>
      <c r="N5" s="20"/>
    </row>
    <row r="6" spans="10:14" x14ac:dyDescent="0.15">
      <c r="J6" s="807" t="s">
        <v>653</v>
      </c>
      <c r="K6" s="808"/>
      <c r="L6" s="808"/>
      <c r="M6" s="808"/>
      <c r="N6" s="809"/>
    </row>
    <row r="7" spans="10:14" x14ac:dyDescent="0.15">
      <c r="J7" s="22"/>
      <c r="K7" s="23"/>
      <c r="L7" s="23"/>
      <c r="M7" s="23"/>
      <c r="N7" s="24"/>
    </row>
  </sheetData>
  <mergeCells count="2">
    <mergeCell ref="J4:N4"/>
    <mergeCell ref="J6:N6"/>
  </mergeCells>
  <phoneticPr fontId="1" type="noConversion"/>
  <hyperlinks>
    <hyperlink ref="J4" location="'Démarrrage '!R1C1" display="Click here to jump back to start page" xr:uid="{00000000-0004-0000-1600-000000000000}"/>
    <hyperlink ref="J6:N6" location="'Annuel'!R1C1" display="Click here to jump to calculations sheet" xr:uid="{00000000-0004-0000-1600-000001000000}"/>
  </hyperlinks>
  <pageMargins left="0.75" right="0.75" top="1" bottom="1" header="0" footer="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N3:R7"/>
  <sheetViews>
    <sheetView showGridLines="0" zoomScale="75" workbookViewId="0">
      <selection activeCell="N6" sqref="N6:R6"/>
    </sheetView>
  </sheetViews>
  <sheetFormatPr baseColWidth="10" defaultColWidth="9.1640625" defaultRowHeight="13" x14ac:dyDescent="0.15"/>
  <sheetData>
    <row r="3" spans="14:18" x14ac:dyDescent="0.15">
      <c r="N3" s="21"/>
      <c r="O3" s="25"/>
      <c r="P3" s="25"/>
      <c r="Q3" s="25"/>
      <c r="R3" s="26"/>
    </row>
    <row r="4" spans="14:18" x14ac:dyDescent="0.15">
      <c r="N4" s="732" t="s">
        <v>289</v>
      </c>
      <c r="O4" s="733"/>
      <c r="P4" s="733"/>
      <c r="Q4" s="733"/>
      <c r="R4" s="734"/>
    </row>
    <row r="5" spans="14:18" x14ac:dyDescent="0.15">
      <c r="N5" s="18"/>
      <c r="O5" s="19"/>
      <c r="P5" s="19"/>
      <c r="Q5" s="19"/>
      <c r="R5" s="20"/>
    </row>
    <row r="6" spans="14:18" x14ac:dyDescent="0.15">
      <c r="N6" s="807" t="s">
        <v>653</v>
      </c>
      <c r="O6" s="808"/>
      <c r="P6" s="808"/>
      <c r="Q6" s="808"/>
      <c r="R6" s="809"/>
    </row>
    <row r="7" spans="14:18" x14ac:dyDescent="0.15">
      <c r="N7" s="22"/>
      <c r="O7" s="23"/>
      <c r="P7" s="23"/>
      <c r="Q7" s="23"/>
      <c r="R7" s="24"/>
    </row>
  </sheetData>
  <mergeCells count="2">
    <mergeCell ref="N4:R4"/>
    <mergeCell ref="N6:R6"/>
  </mergeCells>
  <phoneticPr fontId="1" type="noConversion"/>
  <hyperlinks>
    <hyperlink ref="N4" location="'Démarrrage '!R1C1" display="Click here to jump back to start page" xr:uid="{00000000-0004-0000-1700-000000000000}"/>
    <hyperlink ref="N6:R6" location="'Détails'!R1C1" display="Click here to jump to calculations sheet" xr:uid="{00000000-0004-0000-1700-000001000000}"/>
  </hyperlinks>
  <pageMargins left="0.75" right="0.75" top="1" bottom="1" header="0" footer="0"/>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24</vt:i4>
      </vt:variant>
      <vt:variant>
        <vt:lpstr>Named Ranges</vt:lpstr>
      </vt:variant>
      <vt:variant>
        <vt:i4>20</vt:i4>
      </vt:variant>
    </vt:vector>
  </HeadingPairs>
  <TitlesOfParts>
    <vt:vector size="44" baseType="lpstr">
      <vt:lpstr>Comment faire</vt:lpstr>
      <vt:lpstr>Démarrrage </vt:lpstr>
      <vt:lpstr>Électricité</vt:lpstr>
      <vt:lpstr>Gaz naturel</vt:lpstr>
      <vt:lpstr>GPL</vt:lpstr>
      <vt:lpstr>Pétrole</vt:lpstr>
      <vt:lpstr>Total</vt:lpstr>
      <vt:lpstr>ICP</vt:lpstr>
      <vt:lpstr>Cartographie</vt:lpstr>
      <vt:lpstr>Annuel</vt:lpstr>
      <vt:lpstr>Détails</vt:lpstr>
      <vt:lpstr>Instruction calculateur GES</vt:lpstr>
      <vt:lpstr>Calculateur GES</vt:lpstr>
      <vt:lpstr>CO2 de l'électricité</vt:lpstr>
      <vt:lpstr>(Électricité)</vt:lpstr>
      <vt:lpstr>(Gaz naturel)</vt:lpstr>
      <vt:lpstr>(GPL)</vt:lpstr>
      <vt:lpstr>(Pétrole)</vt:lpstr>
      <vt:lpstr>(Somme)</vt:lpstr>
      <vt:lpstr>(Sum_Pies)</vt:lpstr>
      <vt:lpstr>(Cartographie)</vt:lpstr>
      <vt:lpstr>(ICP)</vt:lpstr>
      <vt:lpstr>(annuelle)</vt:lpstr>
      <vt:lpstr>(Détails)</vt:lpstr>
      <vt:lpstr>green</vt:lpstr>
      <vt:lpstr>List1</vt:lpstr>
      <vt:lpstr>List2</vt:lpstr>
      <vt:lpstr>List3</vt:lpstr>
      <vt:lpstr>List4</vt:lpstr>
      <vt:lpstr>List5</vt:lpstr>
      <vt:lpstr>List6</vt:lpstr>
      <vt:lpstr>oiltype</vt:lpstr>
      <vt:lpstr>'(Électricité)'!Print_Area</vt:lpstr>
      <vt:lpstr>Annuel!Print_Area</vt:lpstr>
      <vt:lpstr>Cartographie!Print_Area</vt:lpstr>
      <vt:lpstr>'Démarrrage '!Print_Area</vt:lpstr>
      <vt:lpstr>Détails!Print_Area</vt:lpstr>
      <vt:lpstr>Électricité!Print_Area</vt:lpstr>
      <vt:lpstr>'Gaz naturel'!Print_Area</vt:lpstr>
      <vt:lpstr>GPL!Print_Area</vt:lpstr>
      <vt:lpstr>ICP!Print_Area</vt:lpstr>
      <vt:lpstr>Pétrole!Print_Area</vt:lpstr>
      <vt:lpstr>Total!Print_Area</vt:lpstr>
      <vt:lpstr>'Gaz naturel'!Print_Titles</vt:lpstr>
    </vt:vector>
  </TitlesOfParts>
  <Manager>Bo Kuraa</Manager>
  <Company>BKU Consult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Kuraa</dc:creator>
  <cp:lastModifiedBy>Michael Barla</cp:lastModifiedBy>
  <cp:lastPrinted>2018-09-14T19:15:39Z</cp:lastPrinted>
  <dcterms:created xsi:type="dcterms:W3CDTF">2007-09-17T14:44:40Z</dcterms:created>
  <dcterms:modified xsi:type="dcterms:W3CDTF">2021-04-09T11:50:59Z</dcterms:modified>
</cp:coreProperties>
</file>