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barla/Documents/UNIDO/SwitchMed : Temp./SwitchMed 2/TEST Web toolkit/Content FR (in progress)/3 Training resources/1.4 Identifying the total costs of NPO and priority flows/"/>
    </mc:Choice>
  </mc:AlternateContent>
  <xr:revisionPtr revIDLastSave="0" documentId="13_ncr:1_{A3B9D291-5E32-C540-ABF7-6FF6710A22CB}" xr6:coauthVersionLast="46" xr6:coauthVersionMax="46" xr10:uidLastSave="{00000000-0000-0000-0000-000000000000}"/>
  <bookViews>
    <workbookView xWindow="0" yWindow="500" windowWidth="28800" windowHeight="15840" tabRatio="700" xr2:uid="{00000000-000D-0000-FFFF-FFFF00000000}"/>
  </bookViews>
  <sheets>
    <sheet name="Bilan E-S" sheetId="6" r:id="rId1"/>
    <sheet name="Diagrammes de flux de processus" sheetId="7" r:id="rId2"/>
    <sheet name="Ventilation des coûts des NPO" sheetId="8" r:id="rId3"/>
    <sheet name="Résumé des coûts des NPO" sheetId="12" r:id="rId4"/>
  </sheets>
  <externalReferences>
    <externalReference r:id="rId5"/>
  </externalReferences>
  <definedNames>
    <definedName name="_Toc333573964" localSheetId="0">'Bilan E-S'!$A$88</definedName>
    <definedName name="_xlnm.Print_Area" localSheetId="0">'Bilan E-S'!$A$2:$H$74</definedName>
    <definedName name="_xlnm.Print_Area" localSheetId="1">'Diagrammes de flux de processus'!$A$1:$D$36</definedName>
    <definedName name="_xlnm.Print_Area" localSheetId="2">'Ventilation des coûts des NPO'!$A$1:$T$51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12" l="1"/>
  <c r="B29" i="12" l="1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3" i="12"/>
  <c r="A12" i="12"/>
  <c r="A11" i="12"/>
  <c r="A10" i="12"/>
  <c r="A9" i="12"/>
  <c r="A8" i="12"/>
  <c r="A7" i="12"/>
  <c r="A6" i="12"/>
  <c r="A5" i="12"/>
  <c r="B97" i="8"/>
  <c r="B24" i="12" s="1"/>
  <c r="T88" i="8"/>
  <c r="S85" i="8"/>
  <c r="S84" i="8"/>
  <c r="O83" i="8"/>
  <c r="T83" i="8" s="1"/>
  <c r="O80" i="8"/>
  <c r="O79" i="8"/>
  <c r="N76" i="8"/>
  <c r="E75" i="8"/>
  <c r="S71" i="8"/>
  <c r="E71" i="8"/>
  <c r="F71" i="8"/>
  <c r="G71" i="8"/>
  <c r="H71" i="8"/>
  <c r="I71" i="8"/>
  <c r="J71" i="8"/>
  <c r="K71" i="8"/>
  <c r="L71" i="8"/>
  <c r="M71" i="8"/>
  <c r="N71" i="8"/>
  <c r="P71" i="8"/>
  <c r="Q71" i="8"/>
  <c r="R71" i="8"/>
  <c r="D71" i="8"/>
  <c r="C71" i="8"/>
  <c r="B71" i="8"/>
  <c r="B16" i="12" s="1"/>
  <c r="O69" i="8"/>
  <c r="O70" i="8"/>
  <c r="L64" i="8"/>
  <c r="P63" i="8"/>
  <c r="Q62" i="8"/>
  <c r="P59" i="8"/>
  <c r="P58" i="8"/>
  <c r="O57" i="8"/>
  <c r="B54" i="8"/>
  <c r="B53" i="8"/>
  <c r="C50" i="8"/>
  <c r="D50" i="8"/>
  <c r="E50" i="8"/>
  <c r="F50" i="8"/>
  <c r="G50" i="8"/>
  <c r="H50" i="8"/>
  <c r="I50" i="8"/>
  <c r="J50" i="8"/>
  <c r="K50" i="8"/>
  <c r="L50" i="8"/>
  <c r="M50" i="8"/>
  <c r="N50" i="8"/>
  <c r="R50" i="8"/>
  <c r="S50" i="8"/>
  <c r="B50" i="8"/>
  <c r="B12" i="12" s="1"/>
  <c r="O49" i="8"/>
  <c r="O50" i="8" s="1"/>
  <c r="Q48" i="8"/>
  <c r="T48" i="8" s="1"/>
  <c r="P47" i="8"/>
  <c r="P50" i="8" s="1"/>
  <c r="O71" i="8" l="1"/>
  <c r="T69" i="8"/>
  <c r="T49" i="8"/>
  <c r="T47" i="8"/>
  <c r="Q50" i="8"/>
  <c r="C16" i="8"/>
  <c r="S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D16" i="8"/>
  <c r="A4" i="8"/>
  <c r="B47" i="6"/>
  <c r="C16" i="6"/>
  <c r="C100" i="6" s="1"/>
  <c r="B16" i="6"/>
  <c r="U50" i="8" l="1"/>
  <c r="T50" i="8"/>
  <c r="U16" i="8"/>
  <c r="O89" i="8"/>
  <c r="T85" i="8"/>
  <c r="O81" i="8"/>
  <c r="O77" i="8"/>
  <c r="O65" i="8"/>
  <c r="O60" i="8"/>
  <c r="O55" i="8"/>
  <c r="O41" i="8"/>
  <c r="O36" i="8"/>
  <c r="O32" i="8"/>
  <c r="O23" i="8"/>
  <c r="O101" i="8"/>
  <c r="O97" i="8"/>
  <c r="R90" i="8"/>
  <c r="B81" i="8"/>
  <c r="B19" i="12" s="1"/>
  <c r="T76" i="8"/>
  <c r="B65" i="8"/>
  <c r="B15" i="12" s="1"/>
  <c r="B60" i="8"/>
  <c r="B14" i="12" s="1"/>
  <c r="Q54" i="8"/>
  <c r="G35" i="6"/>
  <c r="B39" i="8" s="1"/>
  <c r="N39" i="8" s="1"/>
  <c r="G36" i="6"/>
  <c r="B40" i="8" s="1"/>
  <c r="N40" i="8" s="1"/>
  <c r="T40" i="8" s="1"/>
  <c r="G32" i="6"/>
  <c r="B35" i="8" s="1"/>
  <c r="B36" i="8" s="1"/>
  <c r="B9" i="12" s="1"/>
  <c r="G24" i="6"/>
  <c r="B26" i="8" s="1"/>
  <c r="G25" i="6"/>
  <c r="B27" i="8" s="1"/>
  <c r="G26" i="6"/>
  <c r="B28" i="8" s="1"/>
  <c r="G27" i="6"/>
  <c r="B29" i="8" s="1"/>
  <c r="G28" i="6"/>
  <c r="B30" i="8" s="1"/>
  <c r="G29" i="6"/>
  <c r="B31" i="8" s="1"/>
  <c r="G18" i="6"/>
  <c r="B19" i="8" s="1"/>
  <c r="G19" i="6"/>
  <c r="B20" i="8" s="1"/>
  <c r="G20" i="6"/>
  <c r="B21" i="8" s="1"/>
  <c r="G21" i="6"/>
  <c r="B22" i="8" s="1"/>
  <c r="G12" i="6"/>
  <c r="B12" i="8" s="1"/>
  <c r="G13" i="6"/>
  <c r="B13" i="8" s="1"/>
  <c r="G14" i="6"/>
  <c r="B14" i="8" s="1"/>
  <c r="G15" i="6"/>
  <c r="B15" i="8" s="1"/>
  <c r="G5" i="6"/>
  <c r="B5" i="8"/>
  <c r="G6" i="6"/>
  <c r="B6" i="8" s="1"/>
  <c r="G7" i="6"/>
  <c r="B7" i="8" s="1"/>
  <c r="G8" i="6"/>
  <c r="B8" i="8" s="1"/>
  <c r="G9" i="6"/>
  <c r="B9" i="8" s="1"/>
  <c r="G10" i="6"/>
  <c r="B10" i="8" s="1"/>
  <c r="G11" i="6"/>
  <c r="B11" i="8" s="1"/>
  <c r="B43" i="6"/>
  <c r="B48" i="6" s="1"/>
  <c r="B101" i="8"/>
  <c r="B25" i="12" s="1"/>
  <c r="B26" i="12" s="1"/>
  <c r="S100" i="8"/>
  <c r="O2" i="8"/>
  <c r="A113" i="8" s="1"/>
  <c r="N91" i="8"/>
  <c r="N86" i="8"/>
  <c r="N81" i="8"/>
  <c r="N65" i="8"/>
  <c r="N60" i="8"/>
  <c r="N55" i="8"/>
  <c r="N36" i="8"/>
  <c r="N32" i="8"/>
  <c r="N23" i="8"/>
  <c r="N97" i="8"/>
  <c r="N2" i="8"/>
  <c r="A112" i="8" s="1"/>
  <c r="Q91" i="8"/>
  <c r="Q86" i="8"/>
  <c r="Q81" i="8"/>
  <c r="Q77" i="8"/>
  <c r="Q65" i="8"/>
  <c r="Q60" i="8"/>
  <c r="Q41" i="8"/>
  <c r="Q36" i="8"/>
  <c r="Q32" i="8"/>
  <c r="Q23" i="8"/>
  <c r="Q101" i="8"/>
  <c r="Q97" i="8"/>
  <c r="Q2" i="8"/>
  <c r="A111" i="8" s="1"/>
  <c r="C22" i="6"/>
  <c r="C105" i="6" s="1"/>
  <c r="C30" i="6"/>
  <c r="C33" i="6"/>
  <c r="C43" i="6"/>
  <c r="A104" i="6"/>
  <c r="C62" i="6"/>
  <c r="C57" i="6"/>
  <c r="C66" i="6"/>
  <c r="B22" i="6"/>
  <c r="B30" i="6"/>
  <c r="B33" i="6"/>
  <c r="B37" i="6"/>
  <c r="S97" i="8"/>
  <c r="C101" i="8"/>
  <c r="C97" i="8"/>
  <c r="D101" i="8"/>
  <c r="D97" i="8"/>
  <c r="E101" i="8"/>
  <c r="E97" i="8"/>
  <c r="F101" i="8"/>
  <c r="F97" i="8"/>
  <c r="G101" i="8"/>
  <c r="G97" i="8"/>
  <c r="H101" i="8"/>
  <c r="H97" i="8"/>
  <c r="I101" i="8"/>
  <c r="I97" i="8"/>
  <c r="J101" i="8"/>
  <c r="J97" i="8"/>
  <c r="K101" i="8"/>
  <c r="K97" i="8"/>
  <c r="L101" i="8"/>
  <c r="L97" i="8"/>
  <c r="M101" i="8"/>
  <c r="M97" i="8"/>
  <c r="P101" i="8"/>
  <c r="P97" i="8"/>
  <c r="R101" i="8"/>
  <c r="R97" i="8"/>
  <c r="D41" i="8"/>
  <c r="D36" i="8"/>
  <c r="D32" i="8"/>
  <c r="D23" i="8"/>
  <c r="E41" i="8"/>
  <c r="E36" i="8"/>
  <c r="E32" i="8"/>
  <c r="E23" i="8"/>
  <c r="F41" i="8"/>
  <c r="F36" i="8"/>
  <c r="F32" i="8"/>
  <c r="F23" i="8"/>
  <c r="G41" i="8"/>
  <c r="G36" i="8"/>
  <c r="G32" i="8"/>
  <c r="G23" i="8"/>
  <c r="H41" i="8"/>
  <c r="H36" i="8"/>
  <c r="H32" i="8"/>
  <c r="H23" i="8"/>
  <c r="I41" i="8"/>
  <c r="I36" i="8"/>
  <c r="I32" i="8"/>
  <c r="I23" i="8"/>
  <c r="J41" i="8"/>
  <c r="J36" i="8"/>
  <c r="J32" i="8"/>
  <c r="J23" i="8"/>
  <c r="K41" i="8"/>
  <c r="K36" i="8"/>
  <c r="K32" i="8"/>
  <c r="K23" i="8"/>
  <c r="L41" i="8"/>
  <c r="L36" i="8"/>
  <c r="L32" i="8"/>
  <c r="L23" i="8"/>
  <c r="M41" i="8"/>
  <c r="M36" i="8"/>
  <c r="M32" i="8"/>
  <c r="M23" i="8"/>
  <c r="P41" i="8"/>
  <c r="P32" i="8"/>
  <c r="P23" i="8"/>
  <c r="R41" i="8"/>
  <c r="R36" i="8"/>
  <c r="R32" i="8"/>
  <c r="R23" i="8"/>
  <c r="S41" i="8"/>
  <c r="S36" i="8"/>
  <c r="S32" i="8"/>
  <c r="S23" i="8"/>
  <c r="C41" i="8"/>
  <c r="C36" i="8"/>
  <c r="C32" i="8"/>
  <c r="C23" i="8"/>
  <c r="C91" i="8"/>
  <c r="D91" i="8"/>
  <c r="E91" i="8"/>
  <c r="F91" i="8"/>
  <c r="G91" i="8"/>
  <c r="H91" i="8"/>
  <c r="I91" i="8"/>
  <c r="J91" i="8"/>
  <c r="K91" i="8"/>
  <c r="L91" i="8"/>
  <c r="M91" i="8"/>
  <c r="P91" i="8"/>
  <c r="S91" i="8"/>
  <c r="C86" i="8"/>
  <c r="D86" i="8"/>
  <c r="E86" i="8"/>
  <c r="F86" i="8"/>
  <c r="G86" i="8"/>
  <c r="H86" i="8"/>
  <c r="I86" i="8"/>
  <c r="J86" i="8"/>
  <c r="K86" i="8"/>
  <c r="L86" i="8"/>
  <c r="M86" i="8"/>
  <c r="P86" i="8"/>
  <c r="R86" i="8"/>
  <c r="S86" i="8"/>
  <c r="C81" i="8"/>
  <c r="D81" i="8"/>
  <c r="E81" i="8"/>
  <c r="F81" i="8"/>
  <c r="G81" i="8"/>
  <c r="H81" i="8"/>
  <c r="I81" i="8"/>
  <c r="J81" i="8"/>
  <c r="K81" i="8"/>
  <c r="L81" i="8"/>
  <c r="M81" i="8"/>
  <c r="P81" i="8"/>
  <c r="R81" i="8"/>
  <c r="S81" i="8"/>
  <c r="C77" i="8"/>
  <c r="D77" i="8"/>
  <c r="F77" i="8"/>
  <c r="G77" i="8"/>
  <c r="H77" i="8"/>
  <c r="I77" i="8"/>
  <c r="J77" i="8"/>
  <c r="K77" i="8"/>
  <c r="L77" i="8"/>
  <c r="M77" i="8"/>
  <c r="P77" i="8"/>
  <c r="R77" i="8"/>
  <c r="S77" i="8"/>
  <c r="C65" i="8"/>
  <c r="D65" i="8"/>
  <c r="E65" i="8"/>
  <c r="F65" i="8"/>
  <c r="G65" i="8"/>
  <c r="H65" i="8"/>
  <c r="I65" i="8"/>
  <c r="J65" i="8"/>
  <c r="K65" i="8"/>
  <c r="L65" i="8"/>
  <c r="M65" i="8"/>
  <c r="P65" i="8"/>
  <c r="R65" i="8"/>
  <c r="S65" i="8"/>
  <c r="C60" i="8"/>
  <c r="D60" i="8"/>
  <c r="E60" i="8"/>
  <c r="F60" i="8"/>
  <c r="G60" i="8"/>
  <c r="H60" i="8"/>
  <c r="I60" i="8"/>
  <c r="J60" i="8"/>
  <c r="K60" i="8"/>
  <c r="L60" i="8"/>
  <c r="M60" i="8"/>
  <c r="P60" i="8"/>
  <c r="R60" i="8"/>
  <c r="S60" i="8"/>
  <c r="C55" i="8"/>
  <c r="D55" i="8"/>
  <c r="E55" i="8"/>
  <c r="F55" i="8"/>
  <c r="G55" i="8"/>
  <c r="H55" i="8"/>
  <c r="I55" i="8"/>
  <c r="J55" i="8"/>
  <c r="K55" i="8"/>
  <c r="L55" i="8"/>
  <c r="M55" i="8"/>
  <c r="R55" i="8"/>
  <c r="S55" i="8"/>
  <c r="A40" i="8"/>
  <c r="A39" i="8"/>
  <c r="A38" i="8"/>
  <c r="A35" i="8"/>
  <c r="A34" i="8"/>
  <c r="A27" i="8"/>
  <c r="A28" i="8"/>
  <c r="A29" i="8"/>
  <c r="A30" i="8"/>
  <c r="A31" i="8"/>
  <c r="A26" i="8"/>
  <c r="A25" i="8"/>
  <c r="A20" i="8"/>
  <c r="A21" i="8"/>
  <c r="A22" i="8"/>
  <c r="A19" i="8"/>
  <c r="A18" i="8"/>
  <c r="A12" i="8"/>
  <c r="A13" i="8"/>
  <c r="A14" i="8"/>
  <c r="A15" i="8"/>
  <c r="T15" i="8"/>
  <c r="T14" i="8"/>
  <c r="T13" i="8"/>
  <c r="T12" i="8"/>
  <c r="A6" i="8"/>
  <c r="A7" i="8"/>
  <c r="A8" i="8"/>
  <c r="A9" i="8"/>
  <c r="A10" i="8"/>
  <c r="A11" i="8"/>
  <c r="A5" i="8"/>
  <c r="S2" i="8"/>
  <c r="R2" i="8"/>
  <c r="H2" i="8"/>
  <c r="P2" i="8"/>
  <c r="M2" i="8"/>
  <c r="L2" i="8"/>
  <c r="K2" i="8"/>
  <c r="J2" i="8"/>
  <c r="I2" i="8"/>
  <c r="G2" i="8"/>
  <c r="F2" i="8"/>
  <c r="E2" i="8"/>
  <c r="D2" i="8"/>
  <c r="C2" i="8"/>
  <c r="T5" i="8"/>
  <c r="T6" i="8"/>
  <c r="T7" i="8"/>
  <c r="T8" i="8"/>
  <c r="T9" i="8"/>
  <c r="T10" i="8"/>
  <c r="T11" i="8"/>
  <c r="T19" i="8"/>
  <c r="T20" i="8"/>
  <c r="T21" i="8"/>
  <c r="T22" i="8"/>
  <c r="T26" i="8"/>
  <c r="T27" i="8"/>
  <c r="T28" i="8"/>
  <c r="T29" i="8"/>
  <c r="T30" i="8"/>
  <c r="T31" i="8"/>
  <c r="T57" i="8"/>
  <c r="T58" i="8"/>
  <c r="T59" i="8"/>
  <c r="T62" i="8"/>
  <c r="T63" i="8"/>
  <c r="T64" i="8"/>
  <c r="T79" i="8"/>
  <c r="T80" i="8"/>
  <c r="T96" i="8"/>
  <c r="C71" i="6"/>
  <c r="C95" i="6" l="1"/>
  <c r="U97" i="8"/>
  <c r="P92" i="8"/>
  <c r="J92" i="8"/>
  <c r="F92" i="8"/>
  <c r="D92" i="8"/>
  <c r="S92" i="8"/>
  <c r="L92" i="8"/>
  <c r="H92" i="8"/>
  <c r="M92" i="8"/>
  <c r="I92" i="8"/>
  <c r="C92" i="8"/>
  <c r="Q92" i="8"/>
  <c r="K92" i="8"/>
  <c r="G92" i="8"/>
  <c r="U81" i="8"/>
  <c r="K72" i="8"/>
  <c r="G72" i="8"/>
  <c r="C72" i="8"/>
  <c r="R72" i="8"/>
  <c r="J72" i="8"/>
  <c r="F72" i="8"/>
  <c r="M72" i="8"/>
  <c r="I72" i="8"/>
  <c r="E72" i="8"/>
  <c r="L72" i="8"/>
  <c r="H72" i="8"/>
  <c r="D72" i="8"/>
  <c r="N72" i="8"/>
  <c r="O72" i="8"/>
  <c r="S72" i="8"/>
  <c r="S93" i="8" s="1"/>
  <c r="S103" i="8" s="1"/>
  <c r="U65" i="8"/>
  <c r="U60" i="8"/>
  <c r="O86" i="8"/>
  <c r="U86" i="8" s="1"/>
  <c r="T84" i="8"/>
  <c r="T86" i="8" s="1"/>
  <c r="U23" i="8"/>
  <c r="S43" i="8"/>
  <c r="K43" i="8"/>
  <c r="G43" i="8"/>
  <c r="Q43" i="8"/>
  <c r="B91" i="8"/>
  <c r="B21" i="12" s="1"/>
  <c r="B86" i="8"/>
  <c r="B20" i="12" s="1"/>
  <c r="B16" i="8"/>
  <c r="B6" i="12" s="1"/>
  <c r="T89" i="8"/>
  <c r="O91" i="8"/>
  <c r="U32" i="8"/>
  <c r="R43" i="8"/>
  <c r="J43" i="8"/>
  <c r="F43" i="8"/>
  <c r="P102" i="8"/>
  <c r="L102" i="8"/>
  <c r="H102" i="8"/>
  <c r="O43" i="8"/>
  <c r="M43" i="8"/>
  <c r="I43" i="8"/>
  <c r="E43" i="8"/>
  <c r="L43" i="8"/>
  <c r="H43" i="8"/>
  <c r="D43" i="8"/>
  <c r="R102" i="8"/>
  <c r="Q102" i="8"/>
  <c r="T16" i="8"/>
  <c r="B38" i="6"/>
  <c r="B87" i="6" s="1"/>
  <c r="B88" i="6" s="1"/>
  <c r="G16" i="6"/>
  <c r="C38" i="6"/>
  <c r="G37" i="6"/>
  <c r="G33" i="6"/>
  <c r="G30" i="6"/>
  <c r="C48" i="6"/>
  <c r="C101" i="6" s="1"/>
  <c r="G22" i="6"/>
  <c r="C90" i="6"/>
  <c r="C104" i="6"/>
  <c r="C72" i="6"/>
  <c r="G102" i="8"/>
  <c r="C102" i="8"/>
  <c r="K102" i="8"/>
  <c r="I102" i="8"/>
  <c r="F102" i="8"/>
  <c r="D102" i="8"/>
  <c r="O102" i="8"/>
  <c r="T23" i="8"/>
  <c r="N41" i="8"/>
  <c r="B23" i="8"/>
  <c r="B7" i="12" s="1"/>
  <c r="B32" i="8"/>
  <c r="B8" i="12" s="1"/>
  <c r="T81" i="8"/>
  <c r="T60" i="8"/>
  <c r="T39" i="8"/>
  <c r="T41" i="8" s="1"/>
  <c r="T32" i="8"/>
  <c r="M102" i="8"/>
  <c r="J102" i="8"/>
  <c r="E102" i="8"/>
  <c r="T97" i="8"/>
  <c r="T65" i="8"/>
  <c r="N77" i="8"/>
  <c r="N92" i="8" s="1"/>
  <c r="B41" i="8"/>
  <c r="B10" i="12" s="1"/>
  <c r="P35" i="8"/>
  <c r="T70" i="8"/>
  <c r="T71" i="8" s="1"/>
  <c r="N99" i="8"/>
  <c r="Q55" i="8"/>
  <c r="Q72" i="8" s="1"/>
  <c r="Q93" i="8" s="1"/>
  <c r="Q103" i="8" s="1"/>
  <c r="T54" i="8"/>
  <c r="P53" i="8"/>
  <c r="B55" i="8"/>
  <c r="T90" i="8"/>
  <c r="R91" i="8"/>
  <c r="R92" i="8" s="1"/>
  <c r="B102" i="8"/>
  <c r="S101" i="8"/>
  <c r="S102" i="8" s="1"/>
  <c r="T100" i="8"/>
  <c r="B77" i="8"/>
  <c r="B18" i="12" s="1"/>
  <c r="T91" i="8" l="1"/>
  <c r="B5" i="12"/>
  <c r="H93" i="8"/>
  <c r="H103" i="8" s="1"/>
  <c r="C96" i="6"/>
  <c r="C97" i="6" s="1"/>
  <c r="C98" i="6" s="1"/>
  <c r="B72" i="8"/>
  <c r="B13" i="12"/>
  <c r="B11" i="12" s="1"/>
  <c r="B17" i="12"/>
  <c r="B22" i="12" s="1"/>
  <c r="B27" i="12" s="1"/>
  <c r="D93" i="8"/>
  <c r="D103" i="8" s="1"/>
  <c r="L93" i="8"/>
  <c r="L103" i="8" s="1"/>
  <c r="F93" i="8"/>
  <c r="F103" i="8" s="1"/>
  <c r="J93" i="8"/>
  <c r="J103" i="8" s="1"/>
  <c r="B92" i="8"/>
  <c r="G93" i="8"/>
  <c r="G103" i="8" s="1"/>
  <c r="I93" i="8"/>
  <c r="I103" i="8" s="1"/>
  <c r="R93" i="8"/>
  <c r="R103" i="8" s="1"/>
  <c r="K93" i="8"/>
  <c r="K103" i="8" s="1"/>
  <c r="M93" i="8"/>
  <c r="M103" i="8" s="1"/>
  <c r="O92" i="8"/>
  <c r="O93" i="8" s="1"/>
  <c r="O103" i="8" s="1"/>
  <c r="U91" i="8"/>
  <c r="U71" i="8"/>
  <c r="B43" i="8"/>
  <c r="U41" i="8"/>
  <c r="N43" i="8"/>
  <c r="N93" i="8" s="1"/>
  <c r="C91" i="6"/>
  <c r="C92" i="6" s="1"/>
  <c r="C93" i="6" s="1"/>
  <c r="G38" i="6"/>
  <c r="C102" i="6"/>
  <c r="T35" i="8"/>
  <c r="T36" i="8" s="1"/>
  <c r="T43" i="8" s="1"/>
  <c r="P36" i="8"/>
  <c r="N101" i="8"/>
  <c r="T99" i="8"/>
  <c r="T101" i="8" s="1"/>
  <c r="T75" i="8"/>
  <c r="T77" i="8" s="1"/>
  <c r="T92" i="8" s="1"/>
  <c r="E77" i="8"/>
  <c r="E92" i="8" s="1"/>
  <c r="U92" i="8" s="1"/>
  <c r="P55" i="8"/>
  <c r="T53" i="8"/>
  <c r="T55" i="8" s="1"/>
  <c r="N102" i="8" l="1"/>
  <c r="T102" i="8" s="1"/>
  <c r="U101" i="8"/>
  <c r="N103" i="8"/>
  <c r="B30" i="12"/>
  <c r="B31" i="12" s="1"/>
  <c r="C25" i="12"/>
  <c r="C21" i="12"/>
  <c r="C15" i="12"/>
  <c r="C8" i="12"/>
  <c r="C16" i="12"/>
  <c r="C9" i="12"/>
  <c r="C19" i="12"/>
  <c r="C13" i="12"/>
  <c r="C10" i="12"/>
  <c r="C20" i="12"/>
  <c r="C14" i="12"/>
  <c r="C7" i="12"/>
  <c r="C6" i="12"/>
  <c r="C24" i="12"/>
  <c r="C12" i="12"/>
  <c r="B93" i="8"/>
  <c r="B103" i="8" s="1"/>
  <c r="B104" i="8" s="1"/>
  <c r="C18" i="12"/>
  <c r="E93" i="8"/>
  <c r="E103" i="8" s="1"/>
  <c r="U77" i="8"/>
  <c r="U55" i="8"/>
  <c r="P72" i="8"/>
  <c r="P43" i="8"/>
  <c r="U36" i="8"/>
  <c r="S104" i="8"/>
  <c r="M104" i="8"/>
  <c r="I104" i="8"/>
  <c r="H104" i="8"/>
  <c r="F104" i="8" l="1"/>
  <c r="J104" i="8"/>
  <c r="O104" i="8"/>
  <c r="Q104" i="8"/>
  <c r="L104" i="8"/>
  <c r="D104" i="8"/>
  <c r="K104" i="8"/>
  <c r="G104" i="8"/>
  <c r="N104" i="8"/>
  <c r="R104" i="8"/>
  <c r="P93" i="8"/>
  <c r="P103" i="8" s="1"/>
  <c r="P104" i="8" s="1"/>
  <c r="C5" i="12"/>
  <c r="C26" i="12"/>
  <c r="C11" i="12"/>
  <c r="C17" i="12"/>
  <c r="C22" i="12" s="1"/>
  <c r="C27" i="12" s="1"/>
  <c r="U72" i="8"/>
  <c r="T72" i="8"/>
  <c r="T93" i="8" s="1"/>
  <c r="T103" i="8" s="1"/>
  <c r="E104" i="8"/>
  <c r="C43" i="8" l="1"/>
  <c r="C93" i="8" s="1"/>
  <c r="C103" i="8" s="1"/>
  <c r="U103" i="8" s="1"/>
  <c r="U93" i="8" l="1"/>
  <c r="C104" i="8" l="1"/>
  <c r="T104" i="8" s="1"/>
</calcChain>
</file>

<file path=xl/sharedStrings.xml><?xml version="1.0" encoding="utf-8"?>
<sst xmlns="http://schemas.openxmlformats.org/spreadsheetml/2006/main" count="306" uniqueCount="254">
  <si>
    <t>Bilan des flux de matières et d'énergie : ENTRÉE / SORTIE</t>
  </si>
  <si>
    <t>EUROS (sauf indication contraire)</t>
  </si>
  <si>
    <t>Tonnes (sauf indication contraire)</t>
  </si>
  <si>
    <t>Source d'information pour EUROS 			(numéro de compte)</t>
  </si>
  <si>
    <t>Source d'information pour les tonnes</t>
  </si>
  <si>
    <t>NPO % [volume]</t>
  </si>
  <si>
    <t>Coût des matériaux et de l'énergie pour les NPO [FxB]</t>
  </si>
  <si>
    <t>Recommandations pour le système d'information</t>
  </si>
  <si>
    <t>1. ENTRÉE</t>
  </si>
  <si>
    <t>1,1. Matières premières et auxiliaires</t>
  </si>
  <si>
    <t>améliorer le suivi des pertes.</t>
  </si>
  <si>
    <t>Farine</t>
  </si>
  <si>
    <t>Kto. 5000</t>
  </si>
  <si>
    <t>Numéros d'articles, y compris les variations de stock</t>
  </si>
  <si>
    <t>Sucre</t>
  </si>
  <si>
    <t>Kto. 5001</t>
  </si>
  <si>
    <t>Œufs</t>
  </si>
  <si>
    <t>Kto. 5002</t>
  </si>
  <si>
    <t>Beurre</t>
  </si>
  <si>
    <t>Kto. 5003</t>
  </si>
  <si>
    <t>Raisins secs</t>
  </si>
  <si>
    <t>Kto. 5004</t>
  </si>
  <si>
    <t>Noix</t>
  </si>
  <si>
    <t>Kto. 5005</t>
  </si>
  <si>
    <t>Citron</t>
  </si>
  <si>
    <t>Kto. 5006</t>
  </si>
  <si>
    <t>Poudre à lever</t>
  </si>
  <si>
    <r>
      <rPr>
        <sz val="10"/>
        <color rgb="FF000000"/>
        <rFont val="Arial"/>
        <family val="2"/>
      </rPr>
      <t>Compte 5010 Auxiliaires</t>
    </r>
  </si>
  <si>
    <t>pas de numéros d'articles, pas d'inventaire</t>
  </si>
  <si>
    <t>inclure les auxiliaires dans la gestion des stocks</t>
  </si>
  <si>
    <t>Sel</t>
  </si>
  <si>
    <t>Rhum</t>
  </si>
  <si>
    <t>Cacao</t>
  </si>
  <si>
    <t>Sous-total</t>
  </si>
  <si>
    <t>1,2. Matières d'emballage</t>
  </si>
  <si>
    <t>Boîtes en bois</t>
  </si>
  <si>
    <t>Kto. 5030</t>
  </si>
  <si>
    <t>rapport à l'EPA</t>
  </si>
  <si>
    <t>Papier d'emballage</t>
  </si>
  <si>
    <t>Rubans</t>
  </si>
  <si>
    <t>Étiquettes</t>
  </si>
  <si>
    <t>1.3. Matières opérationnelles</t>
  </si>
  <si>
    <t>inclure les matériels d'exploitation dans la gestion des stocks.</t>
  </si>
  <si>
    <t>Matériaux de nettoyage</t>
  </si>
  <si>
    <t>Kto. 5040</t>
  </si>
  <si>
    <t>compté manuellement</t>
  </si>
  <si>
    <t>installer un compte séparé pour le matériel de nettoyage</t>
  </si>
  <si>
    <t>Désinfectants et autres produits chimiques</t>
  </si>
  <si>
    <t>Matériel d'exploitation des équipements (pétrole, etc.)</t>
  </si>
  <si>
    <t>Kto. 5050</t>
  </si>
  <si>
    <t>Matériel de fonctionnement pour la cuisson (pinceau à beurrer, etc.)</t>
  </si>
  <si>
    <t>Kto. 5060</t>
  </si>
  <si>
    <t>Bols</t>
  </si>
  <si>
    <t>Kto. 5070</t>
  </si>
  <si>
    <t>Mixer</t>
  </si>
  <si>
    <t>Kto . 0020</t>
  </si>
  <si>
    <t>1.4. Eau</t>
  </si>
  <si>
    <t>approvisionnement par la municipalité</t>
  </si>
  <si>
    <t>Kto. 6700</t>
  </si>
  <si>
    <t>Facture</t>
  </si>
  <si>
    <t>1.5. Énergie</t>
  </si>
  <si>
    <t>enregistrer l'énergie chaque mois et par principaux domaines d'utilisation.</t>
  </si>
  <si>
    <t>Electricité en kWh</t>
  </si>
  <si>
    <t>Kto. 6710</t>
  </si>
  <si>
    <r>
      <rPr>
        <sz val="10"/>
        <rFont val="Arial"/>
        <family val="2"/>
      </rPr>
      <t>Gaz en m</t>
    </r>
    <r>
      <rPr>
        <vertAlign val="superscript"/>
        <sz val="10"/>
        <color rgb="FF000000"/>
        <rFont val="Arial"/>
        <family val="2"/>
      </rPr>
      <t>3</t>
    </r>
  </si>
  <si>
    <t>TOTAL DES ENTRÉES</t>
  </si>
  <si>
    <t>2. SORTIES DE PRODUITS</t>
  </si>
  <si>
    <t>2,1. Produits</t>
  </si>
  <si>
    <t>un volume de production record, et pas seulement un volume de ventes</t>
  </si>
  <si>
    <t>Guglhupf</t>
  </si>
  <si>
    <t>Kto. 4000</t>
  </si>
  <si>
    <t>2.2. Sous-produits</t>
  </si>
  <si>
    <t>Gains provenant de la chaleur excédentaire</t>
  </si>
  <si>
    <t>Kto. 4200</t>
  </si>
  <si>
    <t>Gains tirés de la vente de miettes de pain</t>
  </si>
  <si>
    <t xml:space="preserve">réduire les gâteaux hors spécifications </t>
  </si>
  <si>
    <t>TOTAL SORTIES DE PRODUITS</t>
  </si>
  <si>
    <t>3. DÉCHETS et ÉMISSIONS</t>
  </si>
  <si>
    <t>3,1. Déchets solides</t>
  </si>
  <si>
    <t>Verre</t>
  </si>
  <si>
    <t>statistiques et factures internes</t>
  </si>
  <si>
    <t>Carton et papier</t>
  </si>
  <si>
    <t>Déchets organiques</t>
  </si>
  <si>
    <t>Plastique</t>
  </si>
  <si>
    <t>déchets municipaux</t>
  </si>
  <si>
    <t>3.2. Déchets dangereux</t>
  </si>
  <si>
    <t>Réfrigérateur</t>
  </si>
  <si>
    <t>ampoules électriques</t>
  </si>
  <si>
    <t>Autre</t>
  </si>
  <si>
    <t>3.3. Eaux usées</t>
  </si>
  <si>
    <t>Montant</t>
  </si>
  <si>
    <t>Entrée = Sortie</t>
  </si>
  <si>
    <t>Émissions organiques</t>
  </si>
  <si>
    <t>non enregistrées</t>
  </si>
  <si>
    <t>3.4. Émissions atmosphériques</t>
  </si>
  <si>
    <r>
      <rPr>
        <sz val="10"/>
        <rFont val="Arial"/>
        <family val="2"/>
      </rPr>
      <t>CO, SO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, NOx</t>
    </r>
  </si>
  <si>
    <t>calculé à partir de facteurs de conversion moyens</t>
  </si>
  <si>
    <r>
      <rPr>
        <sz val="10"/>
        <rFont val="Arial"/>
        <family val="2"/>
      </rPr>
      <t>CO</t>
    </r>
    <r>
      <rPr>
        <vertAlign val="subscript"/>
        <sz val="10"/>
        <color rgb="FF000000"/>
        <rFont val="Arial"/>
        <family val="2"/>
      </rPr>
      <t>2</t>
    </r>
  </si>
  <si>
    <t>calculé à partir de la facture avec des facteurs de conversion</t>
  </si>
  <si>
    <t>Total des déchets et des émissions</t>
  </si>
  <si>
    <t>FLUX PRIORITAIRES</t>
  </si>
  <si>
    <t xml:space="preserve">Critères de sélection (NPO et/ou impact environnemental élevé) </t>
  </si>
  <si>
    <t>matières premières</t>
  </si>
  <si>
    <t>le total de NPO représente beaucoup d'argent, toute amélioration est la bienvenue</t>
  </si>
  <si>
    <t>matériaux de nettoyage</t>
  </si>
  <si>
    <t>impact environnemental, valeur d'achat élevée</t>
  </si>
  <si>
    <t>désinfectants et autres produits chimiques</t>
  </si>
  <si>
    <t>aucune donnée pour ces champs</t>
  </si>
  <si>
    <t>EUROS</t>
  </si>
  <si>
    <t>Tonnes</t>
  </si>
  <si>
    <t>Dépenses totales de la liste des comptes (coûts des biens vendus plus total des dépenses opérationnelles)</t>
  </si>
  <si>
    <t>Coûts des entrées totales</t>
  </si>
  <si>
    <t>Coûts des ENTRÉES en % des dépenses totales (P&amp;L)</t>
  </si>
  <si>
    <t>Entrées totales en tonnes (sans énergie)</t>
  </si>
  <si>
    <t>Production totale en tonnes</t>
  </si>
  <si>
    <t>Total des matières entrantes par rapport au total des matières sortantes (produit + déchets) [kg] en</t>
  </si>
  <si>
    <t>tonnes manquantes en % des ENTRÉES</t>
  </si>
  <si>
    <t xml:space="preserve">Intrants sans eau </t>
  </si>
  <si>
    <t>Sorties (résultats) sans eau</t>
  </si>
  <si>
    <t>Total des matières premières et auxiliaires</t>
  </si>
  <si>
    <t>Produit total sans emballage</t>
  </si>
  <si>
    <t>Entrée totale des matières premières par rapport à la sortie totale des matières dans le produit [kg)%</t>
  </si>
  <si>
    <t>Total emballage</t>
  </si>
  <si>
    <t>Produit total, y compris l'emballage</t>
  </si>
  <si>
    <t>non pondéré</t>
  </si>
  <si>
    <t>Entrée totale des matières premières vs. sortie totale des matières dans le produit [kg) y compris emballage</t>
  </si>
  <si>
    <t>ENTRÉE</t>
  </si>
  <si>
    <t>PROCESSUS PRINCIPAL</t>
  </si>
  <si>
    <t>PROCESSUS SUPPLÉMENTAIRE</t>
  </si>
  <si>
    <t xml:space="preserve"> SORTIE</t>
  </si>
  <si>
    <t>Matières achetées</t>
  </si>
  <si>
    <t>Entrepôts d'entrée des marchandises</t>
  </si>
  <si>
    <t>Matières utilisées pour la production</t>
  </si>
  <si>
    <t>Électricité</t>
  </si>
  <si>
    <t>Réfrigération</t>
  </si>
  <si>
    <t>Émissions atmosphériques</t>
  </si>
  <si>
    <t>Agent réfrigérant</t>
  </si>
  <si>
    <t>Préparation des matières et des outils</t>
  </si>
  <si>
    <t>Déchets d'emballage des matières d'entrée</t>
  </si>
  <si>
    <t>Blanc d'œuf</t>
  </si>
  <si>
    <t>Battage du blanc d'œuf</t>
  </si>
  <si>
    <t>Blanc d'œuf battu</t>
  </si>
  <si>
    <t>Bol sale</t>
  </si>
  <si>
    <t xml:space="preserve">Jaunes d'œuf, farine, sucre, etc. </t>
  </si>
  <si>
    <t>Pâte à gâteau</t>
  </si>
  <si>
    <t>Huile pour le plat de cuisson</t>
  </si>
  <si>
    <t>Station de remplissage du plat de cuisson</t>
  </si>
  <si>
    <t>Gâteau prêt à mettre au four</t>
  </si>
  <si>
    <t>Bols sales</t>
  </si>
  <si>
    <t>Gaz</t>
  </si>
  <si>
    <t>Four</t>
  </si>
  <si>
    <t>Gâteau cuit</t>
  </si>
  <si>
    <t>Plat sale</t>
  </si>
  <si>
    <t>Chaleur résiduelle</t>
  </si>
  <si>
    <r>
      <rPr>
        <sz val="10"/>
        <rFont val="Arial"/>
        <family val="2"/>
      </rPr>
      <t>Émissions de 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, NOx</t>
    </r>
  </si>
  <si>
    <t>etc.</t>
  </si>
  <si>
    <t>Gâteau test</t>
  </si>
  <si>
    <t>Évaluation de la qualité</t>
  </si>
  <si>
    <t>Produits chimiques</t>
  </si>
  <si>
    <t>Eaux usées</t>
  </si>
  <si>
    <t>Bols et plats sales</t>
  </si>
  <si>
    <t>Salle de nettoyage</t>
  </si>
  <si>
    <t>Bols et plats propres</t>
  </si>
  <si>
    <t>Agents de nettoyage</t>
  </si>
  <si>
    <t>Eau chaude</t>
  </si>
  <si>
    <t>Matières d'emballage</t>
  </si>
  <si>
    <t>Salle d'emballage</t>
  </si>
  <si>
    <t>gâteau emballé</t>
  </si>
  <si>
    <t>Déchets solides</t>
  </si>
  <si>
    <t>Salle des ventes</t>
  </si>
  <si>
    <t>Supports marketing et d'arrière-guichet</t>
  </si>
  <si>
    <t>Granulés de bois</t>
  </si>
  <si>
    <t>Conversion énergétique avec la production associée de blocs et de vapeur ainsi que le système d'air comprimé pour le refroidissement</t>
  </si>
  <si>
    <r>
      <rPr>
        <sz val="10"/>
        <rFont val="Arial"/>
        <family val="2"/>
      </rPr>
      <t>CO</t>
    </r>
    <r>
      <rPr>
        <vertAlign val="subscript"/>
        <sz val="10"/>
        <color rgb="FF000000"/>
        <rFont val="Arial"/>
        <family val="2"/>
      </rPr>
      <t>2</t>
    </r>
    <r>
      <rPr>
        <sz val="10"/>
        <rFont val="Arial"/>
        <family val="2"/>
      </rPr>
      <t xml:space="preserve"> fossile et biogène</t>
    </r>
  </si>
  <si>
    <t>Matériel et outils de maintenance</t>
  </si>
  <si>
    <t>Maintenance</t>
  </si>
  <si>
    <t>Déchets solides et dangereux</t>
  </si>
  <si>
    <t>Eaux usées non traitées issues de la production</t>
  </si>
  <si>
    <t>Traitement des eaux usées</t>
  </si>
  <si>
    <t>Eau prétraitée destinée à la municipalité</t>
  </si>
  <si>
    <t>Déchets solides issus des différentes étapes de production/des différents centres de coûts</t>
  </si>
  <si>
    <t>Centre de collecte des déchets</t>
  </si>
  <si>
    <t>Déchets destinés aux fournisseurs agréés</t>
  </si>
  <si>
    <t>Matériels de bureau</t>
  </si>
  <si>
    <t>Administration</t>
  </si>
  <si>
    <t>Déchets</t>
  </si>
  <si>
    <t xml:space="preserve">Etc. </t>
  </si>
  <si>
    <t>CATÉGORIES DE COÛTS LIÉS À L'ENVIRONNEMENT</t>
  </si>
  <si>
    <t>Centres de coûts (processus de production, départements clés, etc.)</t>
  </si>
  <si>
    <t>Total Euros</t>
  </si>
  <si>
    <t>total pour le contrôle croisé de la distribution complète</t>
  </si>
  <si>
    <t>1. COÛTS SORTIES NON PRODUITS (NPO) des entrées de matières et d'énergie</t>
  </si>
  <si>
    <t xml:space="preserve">Répartition des pourcentages de 1,1 ... Il peut être plus facile de commencer par estimer le pourcentage de répartition des matières premières de NPO par rapport aux centres de coûts / étapes de production. Dans la deuxième étape, recalculez en argent. </t>
  </si>
  <si>
    <t>Répartition en pourcentage de 1.2.</t>
  </si>
  <si>
    <t>Répartition en pourcentage de 1.3</t>
  </si>
  <si>
    <t>Répartition en pourcentage de 1.4.</t>
  </si>
  <si>
    <t>Répartition en pourcentage de 1.5.</t>
  </si>
  <si>
    <t>Total de la catégorie 1</t>
  </si>
  <si>
    <t>2. GESTION DES DÉCHETS/COÛTS END- OF- PIPE</t>
  </si>
  <si>
    <t>2.1. Amortissement des équipements concernant les équipements end-of-pipe</t>
  </si>
  <si>
    <t>par exemple, usine de traitement des eaux usées, conteneurs d'élimination des déchets, sites d'élimination</t>
  </si>
  <si>
    <t>Pressage du carton et du papier</t>
  </si>
  <si>
    <t>Équipement de protection contre le bruit</t>
  </si>
  <si>
    <t>2.2. Personnel en interne</t>
  </si>
  <si>
    <t>Pour les équipements définis au point 2.1. et disponibles sur des rapports de centres de coûts séparés, le personnel interne peut être pris en charge à partir de là.</t>
  </si>
  <si>
    <t>Personnel de traitement des eaux usées 2 personnes avec des coûts annuels de 20 000 euros avec 20 % de leur temps</t>
  </si>
  <si>
    <t>Collecte des déchets du personnel 2 personnes avec des coûts annuels de 15 000 avec 50% de leur temps</t>
  </si>
  <si>
    <t>2.3. Services externes</t>
  </si>
  <si>
    <t>Réclamations des voisins par les avocats</t>
  </si>
  <si>
    <t>Réparation d'équipements cassés</t>
  </si>
  <si>
    <t>Analyse des eaux usées</t>
  </si>
  <si>
    <t>2.4. Redevances, impôts et permis</t>
  </si>
  <si>
    <t>Élimination des déchets</t>
  </si>
  <si>
    <t>Permis d'eaux usées</t>
  </si>
  <si>
    <t>Frais d'emballage</t>
  </si>
  <si>
    <t>2.5. Amendes, réhabilitation et compensation</t>
  </si>
  <si>
    <t xml:space="preserve">Coûts environnementaux liés à l'assainissement et à l'abandon </t>
  </si>
  <si>
    <t>Coûts environnementaux liés à l'indemnisation des tiers, par exemple les agriculteurs et les pêcheurs</t>
  </si>
  <si>
    <t>plantation d'arbres sur un site abandonné</t>
  </si>
  <si>
    <t>Pénalité pour déversement de pétrole</t>
  </si>
  <si>
    <t>Total de la catégorie 2</t>
  </si>
  <si>
    <t>3. COÛTS DU SYSTÈME MFCA</t>
  </si>
  <si>
    <t>3.1. Amortissement des équipements</t>
  </si>
  <si>
    <t>Protection contre le bruit du mélangeur</t>
  </si>
  <si>
    <t>Installation photovoltaïque</t>
  </si>
  <si>
    <t>3.2. Personnel en interne</t>
  </si>
  <si>
    <t>Formation à la gestion de l'environnement</t>
  </si>
  <si>
    <t>Installation d'un système de gestion environnementale 2 personnes avec des coûts annuels de 30 000 à 10% de leur temps</t>
  </si>
  <si>
    <t>3.3. Services externes</t>
  </si>
  <si>
    <t>Consultant pour le système de management environnemental</t>
  </si>
  <si>
    <t>Rapport de l'agence PR pour le développement durable</t>
  </si>
  <si>
    <t>vérification du rapport de durabilité</t>
  </si>
  <si>
    <t>3.4. Autres coûts</t>
  </si>
  <si>
    <t>Projet de recherche sur l'utilisation de la chaleur excédentaire</t>
  </si>
  <si>
    <r>
      <rPr>
        <sz val="10"/>
        <color rgb="FF000000"/>
        <rFont val="Arial"/>
        <family val="2"/>
      </rPr>
      <t>Compensation du 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</t>
    </r>
    <r>
      <rPr>
        <sz val="10"/>
        <rFont val="Arial"/>
        <family val="2"/>
      </rPr>
      <t>des vols</t>
    </r>
  </si>
  <si>
    <t>prix des élèves pour les gâteaux biologiques</t>
  </si>
  <si>
    <t>Total de la catégorie 3</t>
  </si>
  <si>
    <t>COÛTS TOTAUX (1. + 2. + 3.)</t>
  </si>
  <si>
    <t>4. RECETTES LIÉES À L'ENVIRONNEMENT</t>
  </si>
  <si>
    <t>4.1. Autres revenus</t>
  </si>
  <si>
    <t xml:space="preserve">4.2. Subventions </t>
  </si>
  <si>
    <t>Subvention à l'investissement Installation photovoltaïque</t>
  </si>
  <si>
    <t>Rapport sur le financement de la durabilité</t>
  </si>
  <si>
    <t>TOTAL Gains environnementaux</t>
  </si>
  <si>
    <t>Coûts TOTAUX DES NPO</t>
  </si>
  <si>
    <t>Vérifier</t>
  </si>
  <si>
    <t>Coûts TOTAUX 
des NPO en %</t>
  </si>
  <si>
    <t xml:space="preserve">Vérifier </t>
  </si>
  <si>
    <t>DOMAINES D'INTÉRÊT</t>
  </si>
  <si>
    <t>Résumé des coûts des NPO</t>
  </si>
  <si>
    <t>Répartition en pourcentage</t>
  </si>
  <si>
    <t>Dépenses totales de la liste des comptes</t>
  </si>
  <si>
    <t>Coûts totaux des NPO</t>
  </si>
  <si>
    <t>Coûts totaux des NPO en % vs. dépenses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</si>
</sst>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%"/>
    <numFmt numFmtId="166" formatCode="_-&quot;€&quot;\ * #,##0_-;\-&quot;€&quot;\ * #,##0_-;_-&quot;€&quot;\ * &quot;-&quot;??_-;_-@_-"/>
    <numFmt numFmtId="167" formatCode="_-* #,##0_-;\-* #,##0_-;_-* &quot;-&quot;??_-;_-@_-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206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3" tint="0.79998168889431442"/>
      <name val="Arial"/>
      <family val="2"/>
    </font>
    <font>
      <vertAlign val="superscript"/>
      <sz val="10"/>
      <color rgb="FF000000"/>
      <name val="Arial"/>
      <family val="2"/>
    </font>
    <font>
      <vertAlign val="subscript"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80">
    <xf numFmtId="0" fontId="0" fillId="0" borderId="0" xfId="0"/>
    <xf numFmtId="3" fontId="4" fillId="0" borderId="0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3" fontId="3" fillId="0" borderId="14" xfId="0" applyNumberFormat="1" applyFont="1" applyBorder="1" applyAlignment="1">
      <alignment horizontal="right" vertical="top" wrapText="1"/>
    </xf>
    <xf numFmtId="3" fontId="2" fillId="0" borderId="9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justify" vertical="top" wrapText="1"/>
    </xf>
    <xf numFmtId="0" fontId="5" fillId="0" borderId="0" xfId="0" applyFont="1" applyBorder="1" applyAlignment="1"/>
    <xf numFmtId="3" fontId="3" fillId="3" borderId="12" xfId="0" applyNumberFormat="1" applyFont="1" applyFill="1" applyBorder="1" applyAlignment="1">
      <alignment horizontal="right" vertical="top" wrapText="1"/>
    </xf>
    <xf numFmtId="3" fontId="3" fillId="2" borderId="12" xfId="0" applyNumberFormat="1" applyFont="1" applyFill="1" applyBorder="1" applyAlignment="1">
      <alignment horizontal="right"/>
    </xf>
    <xf numFmtId="3" fontId="3" fillId="5" borderId="12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14" xfId="0" applyBorder="1"/>
    <xf numFmtId="0" fontId="1" fillId="0" borderId="2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3" fontId="1" fillId="0" borderId="0" xfId="0" applyNumberFormat="1" applyFont="1" applyFill="1" applyBorder="1" applyAlignment="1"/>
    <xf numFmtId="3" fontId="1" fillId="0" borderId="43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vertical="top"/>
    </xf>
    <xf numFmtId="3" fontId="1" fillId="0" borderId="12" xfId="0" applyNumberFormat="1" applyFont="1" applyBorder="1" applyAlignment="1">
      <alignment vertical="top"/>
    </xf>
    <xf numFmtId="3" fontId="1" fillId="0" borderId="25" xfId="0" applyNumberFormat="1" applyFont="1" applyBorder="1" applyAlignment="1">
      <alignment vertical="top"/>
    </xf>
    <xf numFmtId="0" fontId="1" fillId="0" borderId="43" xfId="0" applyFont="1" applyFill="1" applyBorder="1" applyAlignment="1">
      <alignment wrapText="1"/>
    </xf>
    <xf numFmtId="3" fontId="3" fillId="5" borderId="44" xfId="0" applyNumberFormat="1" applyFont="1" applyFill="1" applyBorder="1" applyAlignment="1">
      <alignment horizontal="right" vertical="top" wrapText="1"/>
    </xf>
    <xf numFmtId="3" fontId="1" fillId="0" borderId="12" xfId="0" applyNumberFormat="1" applyFont="1" applyFill="1" applyBorder="1" applyAlignment="1">
      <alignment vertical="top"/>
    </xf>
    <xf numFmtId="0" fontId="1" fillId="0" borderId="43" xfId="0" applyFont="1" applyBorder="1" applyAlignment="1">
      <alignment horizontal="justify" vertical="top" wrapText="1"/>
    </xf>
    <xf numFmtId="3" fontId="3" fillId="5" borderId="45" xfId="0" applyNumberFormat="1" applyFont="1" applyFill="1" applyBorder="1" applyAlignment="1">
      <alignment horizontal="right" vertical="top" wrapText="1"/>
    </xf>
    <xf numFmtId="0" fontId="3" fillId="7" borderId="46" xfId="0" applyFont="1" applyFill="1" applyBorder="1" applyAlignment="1">
      <alignment vertical="justify" wrapText="1"/>
    </xf>
    <xf numFmtId="3" fontId="3" fillId="7" borderId="46" xfId="0" applyNumberFormat="1" applyFont="1" applyFill="1" applyBorder="1" applyAlignment="1">
      <alignment horizontal="right"/>
    </xf>
    <xf numFmtId="9" fontId="0" fillId="0" borderId="12" xfId="1" applyFont="1" applyBorder="1"/>
    <xf numFmtId="9" fontId="0" fillId="0" borderId="14" xfId="1" applyFont="1" applyBorder="1"/>
    <xf numFmtId="9" fontId="0" fillId="0" borderId="10" xfId="1" applyFont="1" applyBorder="1"/>
    <xf numFmtId="166" fontId="0" fillId="0" borderId="12" xfId="2" applyNumberFormat="1" applyFont="1" applyBorder="1"/>
    <xf numFmtId="166" fontId="3" fillId="0" borderId="14" xfId="2" applyNumberFormat="1" applyFont="1" applyBorder="1"/>
    <xf numFmtId="166" fontId="0" fillId="0" borderId="14" xfId="2" applyNumberFormat="1" applyFont="1" applyBorder="1"/>
    <xf numFmtId="166" fontId="2" fillId="0" borderId="12" xfId="2" applyNumberFormat="1" applyFont="1" applyBorder="1" applyAlignment="1">
      <alignment horizontal="right" vertical="top" wrapText="1"/>
    </xf>
    <xf numFmtId="166" fontId="3" fillId="0" borderId="14" xfId="2" applyNumberFormat="1" applyFont="1" applyBorder="1" applyAlignment="1">
      <alignment horizontal="right" vertical="top" wrapText="1"/>
    </xf>
    <xf numFmtId="166" fontId="2" fillId="0" borderId="9" xfId="2" applyNumberFormat="1" applyFont="1" applyBorder="1" applyAlignment="1">
      <alignment horizontal="right" vertical="top" wrapText="1"/>
    </xf>
    <xf numFmtId="166" fontId="2" fillId="0" borderId="10" xfId="2" applyNumberFormat="1" applyFont="1" applyBorder="1" applyAlignment="1">
      <alignment horizontal="right" vertical="top" wrapText="1"/>
    </xf>
    <xf numFmtId="166" fontId="7" fillId="0" borderId="12" xfId="2" applyNumberFormat="1" applyFont="1" applyBorder="1" applyAlignment="1">
      <alignment horizontal="right" vertical="top" wrapText="1"/>
    </xf>
    <xf numFmtId="167" fontId="1" fillId="0" borderId="35" xfId="3" applyNumberFormat="1" applyFont="1" applyBorder="1" applyAlignment="1">
      <alignment horizontal="right" vertical="top" wrapText="1"/>
    </xf>
    <xf numFmtId="0" fontId="1" fillId="0" borderId="43" xfId="0" quotePrefix="1" applyNumberFormat="1" applyFont="1" applyFill="1" applyBorder="1" applyAlignment="1">
      <alignment wrapText="1"/>
    </xf>
    <xf numFmtId="3" fontId="1" fillId="8" borderId="43" xfId="0" applyNumberFormat="1" applyFont="1" applyFill="1" applyBorder="1" applyAlignment="1">
      <alignment horizontal="right" vertical="top" wrapText="1"/>
    </xf>
    <xf numFmtId="3" fontId="1" fillId="8" borderId="11" xfId="0" applyNumberFormat="1" applyFont="1" applyFill="1" applyBorder="1" applyAlignment="1">
      <alignment vertical="top"/>
    </xf>
    <xf numFmtId="3" fontId="1" fillId="8" borderId="12" xfId="0" applyNumberFormat="1" applyFont="1" applyFill="1" applyBorder="1" applyAlignment="1">
      <alignment vertical="top"/>
    </xf>
    <xf numFmtId="0" fontId="0" fillId="0" borderId="0" xfId="0" applyFill="1"/>
    <xf numFmtId="9" fontId="3" fillId="7" borderId="46" xfId="1" applyFont="1" applyFill="1" applyBorder="1" applyAlignment="1">
      <alignment horizontal="right"/>
    </xf>
    <xf numFmtId="3" fontId="1" fillId="0" borderId="12" xfId="0" applyNumberFormat="1" applyFont="1" applyBorder="1" applyAlignment="1">
      <alignment vertical="top" wrapText="1"/>
    </xf>
    <xf numFmtId="3" fontId="1" fillId="0" borderId="12" xfId="0" applyNumberFormat="1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horizontal="left" vertical="top" wrapText="1"/>
    </xf>
    <xf numFmtId="3" fontId="2" fillId="0" borderId="10" xfId="0" applyNumberFormat="1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15" fillId="0" borderId="0" xfId="0" applyFont="1" applyFill="1" applyAlignment="1">
      <alignment wrapText="1"/>
    </xf>
    <xf numFmtId="3" fontId="0" fillId="0" borderId="0" xfId="0" applyNumberFormat="1" applyFont="1" applyFill="1" applyBorder="1" applyAlignment="1"/>
    <xf numFmtId="9" fontId="3" fillId="9" borderId="0" xfId="1" applyFont="1" applyFill="1" applyBorder="1" applyAlignment="1"/>
    <xf numFmtId="166" fontId="0" fillId="0" borderId="12" xfId="2" applyNumberFormat="1" applyFont="1" applyFill="1" applyBorder="1"/>
    <xf numFmtId="3" fontId="3" fillId="0" borderId="0" xfId="0" applyNumberFormat="1" applyFont="1" applyFill="1" applyBorder="1" applyAlignment="1">
      <alignment horizontal="right" vertical="top" wrapText="1"/>
    </xf>
    <xf numFmtId="3" fontId="3" fillId="10" borderId="0" xfId="0" applyNumberFormat="1" applyFont="1" applyFill="1" applyBorder="1" applyAlignment="1">
      <alignment horizontal="right" vertical="top" wrapText="1"/>
    </xf>
    <xf numFmtId="166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wrapText="1"/>
    </xf>
    <xf numFmtId="43" fontId="0" fillId="0" borderId="12" xfId="3" applyFont="1" applyBorder="1"/>
    <xf numFmtId="167" fontId="0" fillId="0" borderId="12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0" fontId="3" fillId="10" borderId="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166" fontId="0" fillId="0" borderId="10" xfId="0" applyNumberFormat="1" applyBorder="1"/>
    <xf numFmtId="3" fontId="3" fillId="0" borderId="10" xfId="0" applyNumberFormat="1" applyFont="1" applyFill="1" applyBorder="1" applyAlignment="1">
      <alignment horizontal="right" vertical="top" wrapText="1"/>
    </xf>
    <xf numFmtId="3" fontId="0" fillId="0" borderId="12" xfId="0" applyNumberFormat="1" applyFont="1" applyBorder="1" applyAlignment="1">
      <alignment horizontal="right"/>
    </xf>
    <xf numFmtId="0" fontId="0" fillId="0" borderId="12" xfId="0" applyFont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0" xfId="0" applyFont="1" applyBorder="1" applyAlignment="1">
      <alignment wrapText="1"/>
    </xf>
    <xf numFmtId="0" fontId="3" fillId="11" borderId="12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top" wrapText="1"/>
    </xf>
    <xf numFmtId="0" fontId="18" fillId="0" borderId="12" xfId="0" applyFont="1" applyBorder="1"/>
    <xf numFmtId="0" fontId="18" fillId="0" borderId="12" xfId="0" applyFont="1" applyBorder="1" applyAlignment="1">
      <alignment wrapText="1"/>
    </xf>
    <xf numFmtId="3" fontId="2" fillId="0" borderId="10" xfId="0" applyNumberFormat="1" applyFont="1" applyBorder="1" applyAlignment="1">
      <alignment horizontal="right" vertical="top" wrapText="1"/>
    </xf>
    <xf numFmtId="3" fontId="1" fillId="0" borderId="10" xfId="0" applyNumberFormat="1" applyFont="1" applyBorder="1" applyAlignment="1">
      <alignment horizontal="left" vertical="top" wrapText="1"/>
    </xf>
    <xf numFmtId="0" fontId="3" fillId="12" borderId="39" xfId="0" applyFont="1" applyFill="1" applyBorder="1" applyAlignment="1">
      <alignment vertical="top" wrapText="1"/>
    </xf>
    <xf numFmtId="0" fontId="3" fillId="15" borderId="41" xfId="0" applyFont="1" applyFill="1" applyBorder="1" applyAlignment="1">
      <alignment horizontal="center" textRotation="90" wrapText="1"/>
    </xf>
    <xf numFmtId="0" fontId="3" fillId="15" borderId="1" xfId="0" applyFont="1" applyFill="1" applyBorder="1" applyAlignment="1">
      <alignment textRotation="90" wrapText="1"/>
    </xf>
    <xf numFmtId="0" fontId="3" fillId="15" borderId="2" xfId="0" applyFont="1" applyFill="1" applyBorder="1" applyAlignment="1">
      <alignment textRotation="90"/>
    </xf>
    <xf numFmtId="0" fontId="3" fillId="15" borderId="2" xfId="0" applyFont="1" applyFill="1" applyBorder="1" applyAlignment="1">
      <alignment textRotation="90" wrapText="1"/>
    </xf>
    <xf numFmtId="3" fontId="10" fillId="16" borderId="0" xfId="0" applyNumberFormat="1" applyFont="1" applyFill="1" applyBorder="1" applyAlignment="1"/>
    <xf numFmtId="3" fontId="3" fillId="16" borderId="0" xfId="0" applyNumberFormat="1" applyFont="1" applyFill="1" applyBorder="1" applyAlignment="1">
      <alignment horizontal="center" textRotation="90" wrapText="1"/>
    </xf>
    <xf numFmtId="3" fontId="1" fillId="16" borderId="0" xfId="0" applyNumberFormat="1" applyFont="1" applyFill="1" applyBorder="1" applyAlignment="1"/>
    <xf numFmtId="3" fontId="20" fillId="12" borderId="0" xfId="0" applyNumberFormat="1" applyFont="1" applyFill="1" applyBorder="1" applyAlignment="1"/>
    <xf numFmtId="3" fontId="1" fillId="17" borderId="0" xfId="0" applyNumberFormat="1" applyFont="1" applyFill="1" applyBorder="1" applyAlignment="1"/>
    <xf numFmtId="0" fontId="3" fillId="18" borderId="42" xfId="0" applyFont="1" applyFill="1" applyBorder="1" applyAlignment="1">
      <alignment horizontal="justify" vertical="top" wrapText="1"/>
    </xf>
    <xf numFmtId="3" fontId="3" fillId="5" borderId="54" xfId="0" applyNumberFormat="1" applyFont="1" applyFill="1" applyBorder="1" applyAlignment="1">
      <alignment horizontal="right" vertical="top" wrapText="1"/>
    </xf>
    <xf numFmtId="3" fontId="3" fillId="5" borderId="13" xfId="0" applyNumberFormat="1" applyFont="1" applyFill="1" applyBorder="1" applyAlignment="1">
      <alignment horizontal="right" vertical="top" wrapText="1"/>
    </xf>
    <xf numFmtId="3" fontId="3" fillId="5" borderId="36" xfId="0" applyNumberFormat="1" applyFont="1" applyFill="1" applyBorder="1" applyAlignment="1">
      <alignment horizontal="right" vertical="top" wrapText="1"/>
    </xf>
    <xf numFmtId="3" fontId="3" fillId="5" borderId="14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3" fillId="12" borderId="42" xfId="0" applyFont="1" applyFill="1" applyBorder="1" applyAlignment="1">
      <alignment horizontal="justify" vertical="top" wrapText="1"/>
    </xf>
    <xf numFmtId="0" fontId="3" fillId="15" borderId="16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0" fillId="19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0" borderId="8" xfId="0" applyFont="1" applyFill="1" applyBorder="1" applyAlignment="1">
      <alignment horizontal="justify" vertical="top" wrapText="1"/>
    </xf>
    <xf numFmtId="0" fontId="10" fillId="19" borderId="4" xfId="0" applyFont="1" applyFill="1" applyBorder="1" applyAlignment="1">
      <alignment horizontal="left" vertical="center" wrapText="1"/>
    </xf>
    <xf numFmtId="0" fontId="0" fillId="19" borderId="21" xfId="0" applyFill="1" applyBorder="1" applyAlignment="1">
      <alignment vertical="center" wrapText="1"/>
    </xf>
    <xf numFmtId="0" fontId="6" fillId="15" borderId="15" xfId="0" applyFont="1" applyFill="1" applyBorder="1" applyAlignment="1">
      <alignment vertical="top" wrapText="1"/>
    </xf>
    <xf numFmtId="0" fontId="3" fillId="20" borderId="28" xfId="0" applyFont="1" applyFill="1" applyBorder="1" applyAlignment="1">
      <alignment horizontal="justify" vertical="top" wrapText="1"/>
    </xf>
    <xf numFmtId="0" fontId="0" fillId="0" borderId="57" xfId="0" applyBorder="1" applyAlignment="1">
      <alignment wrapText="1"/>
    </xf>
    <xf numFmtId="0" fontId="3" fillId="19" borderId="4" xfId="0" applyFont="1" applyFill="1" applyBorder="1" applyAlignment="1">
      <alignment horizontal="left" vertical="top" wrapText="1"/>
    </xf>
    <xf numFmtId="166" fontId="3" fillId="0" borderId="5" xfId="2" applyNumberFormat="1" applyFont="1" applyFill="1" applyBorder="1" applyAlignment="1">
      <alignment horizontal="right" vertical="top" wrapText="1"/>
    </xf>
    <xf numFmtId="3" fontId="3" fillId="0" borderId="5" xfId="0" applyNumberFormat="1" applyFont="1" applyFill="1" applyBorder="1" applyAlignment="1">
      <alignment horizontal="right" vertical="top" wrapText="1"/>
    </xf>
    <xf numFmtId="0" fontId="3" fillId="21" borderId="15" xfId="0" applyFont="1" applyFill="1" applyBorder="1" applyAlignment="1">
      <alignment horizontal="left" vertical="top" wrapText="1"/>
    </xf>
    <xf numFmtId="166" fontId="2" fillId="0" borderId="23" xfId="2" applyNumberFormat="1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27" xfId="0" applyBorder="1" applyAlignment="1">
      <alignment wrapText="1"/>
    </xf>
    <xf numFmtId="0" fontId="3" fillId="22" borderId="28" xfId="0" applyFont="1" applyFill="1" applyBorder="1" applyAlignment="1">
      <alignment horizontal="justify" vertical="top" wrapText="1"/>
    </xf>
    <xf numFmtId="166" fontId="3" fillId="0" borderId="12" xfId="2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21" borderId="8" xfId="0" applyFont="1" applyFill="1" applyBorder="1" applyAlignment="1">
      <alignment horizontal="left" vertical="top" wrapText="1"/>
    </xf>
    <xf numFmtId="0" fontId="0" fillId="21" borderId="9" xfId="0" applyFill="1" applyBorder="1" applyAlignment="1">
      <alignment wrapText="1"/>
    </xf>
    <xf numFmtId="0" fontId="0" fillId="21" borderId="9" xfId="0" applyFill="1" applyBorder="1"/>
    <xf numFmtId="0" fontId="0" fillId="21" borderId="23" xfId="0" applyFill="1" applyBorder="1" applyAlignment="1">
      <alignment wrapText="1"/>
    </xf>
    <xf numFmtId="0" fontId="3" fillId="22" borderId="11" xfId="0" applyFont="1" applyFill="1" applyBorder="1" applyAlignment="1">
      <alignment horizontal="justify" vertical="top" wrapText="1"/>
    </xf>
    <xf numFmtId="166" fontId="2" fillId="0" borderId="10" xfId="2" applyNumberFormat="1" applyFont="1" applyBorder="1" applyAlignment="1">
      <alignment vertical="top" wrapText="1"/>
    </xf>
    <xf numFmtId="9" fontId="0" fillId="0" borderId="9" xfId="1" applyFont="1" applyBorder="1"/>
    <xf numFmtId="166" fontId="0" fillId="0" borderId="9" xfId="2" applyNumberFormat="1" applyFont="1" applyBorder="1"/>
    <xf numFmtId="166" fontId="2" fillId="0" borderId="29" xfId="2" applyNumberFormat="1" applyFont="1" applyBorder="1" applyAlignment="1">
      <alignment horizontal="right" vertical="top" wrapText="1"/>
    </xf>
    <xf numFmtId="166" fontId="2" fillId="0" borderId="24" xfId="2" applyNumberFormat="1" applyFont="1" applyBorder="1" applyAlignment="1">
      <alignment horizontal="right" vertical="top" wrapText="1"/>
    </xf>
    <xf numFmtId="166" fontId="3" fillId="0" borderId="26" xfId="2" applyNumberFormat="1" applyFont="1" applyBorder="1" applyAlignment="1">
      <alignment horizontal="right" vertical="top" wrapText="1"/>
    </xf>
    <xf numFmtId="166" fontId="3" fillId="0" borderId="20" xfId="2" applyNumberFormat="1" applyFont="1" applyFill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3" fontId="2" fillId="10" borderId="11" xfId="0" applyNumberFormat="1" applyFont="1" applyFill="1" applyBorder="1" applyAlignment="1">
      <alignment horizontal="right" vertical="top" wrapText="1"/>
    </xf>
    <xf numFmtId="3" fontId="3" fillId="0" borderId="13" xfId="0" applyNumberFormat="1" applyFont="1" applyBorder="1" applyAlignment="1">
      <alignment horizontal="right" vertical="top" wrapText="1"/>
    </xf>
    <xf numFmtId="167" fontId="3" fillId="0" borderId="4" xfId="3" applyNumberFormat="1" applyFont="1" applyFill="1" applyBorder="1" applyAlignment="1">
      <alignment horizontal="right" vertical="top" wrapText="1"/>
    </xf>
    <xf numFmtId="0" fontId="0" fillId="0" borderId="23" xfId="0" applyBorder="1" applyAlignment="1">
      <alignment wrapText="1"/>
    </xf>
    <xf numFmtId="0" fontId="3" fillId="13" borderId="15" xfId="0" applyFont="1" applyFill="1" applyBorder="1" applyAlignment="1">
      <alignment horizontal="left" vertical="top" wrapText="1"/>
    </xf>
    <xf numFmtId="0" fontId="3" fillId="23" borderId="8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vertical="top" wrapText="1"/>
    </xf>
    <xf numFmtId="0" fontId="13" fillId="0" borderId="12" xfId="0" applyFont="1" applyBorder="1"/>
    <xf numFmtId="0" fontId="19" fillId="0" borderId="12" xfId="0" applyFont="1" applyBorder="1"/>
    <xf numFmtId="0" fontId="3" fillId="13" borderId="8" xfId="0" applyFont="1" applyFill="1" applyBorder="1" applyAlignment="1">
      <alignment horizontal="left" vertical="top" wrapText="1"/>
    </xf>
    <xf numFmtId="0" fontId="0" fillId="13" borderId="23" xfId="0" applyFill="1" applyBorder="1" applyAlignment="1">
      <alignment wrapText="1"/>
    </xf>
    <xf numFmtId="0" fontId="3" fillId="23" borderId="11" xfId="0" applyFont="1" applyFill="1" applyBorder="1" applyAlignment="1">
      <alignment horizontal="justify" vertical="top" wrapText="1"/>
    </xf>
    <xf numFmtId="3" fontId="1" fillId="0" borderId="14" xfId="0" applyNumberFormat="1" applyFont="1" applyBorder="1" applyAlignment="1">
      <alignment vertical="top" wrapText="1"/>
    </xf>
    <xf numFmtId="0" fontId="19" fillId="0" borderId="14" xfId="0" applyFont="1" applyBorder="1"/>
    <xf numFmtId="0" fontId="3" fillId="23" borderId="13" xfId="0" applyFont="1" applyFill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0" fillId="0" borderId="9" xfId="0" applyBorder="1" applyAlignment="1">
      <alignment wrapText="1"/>
    </xf>
    <xf numFmtId="0" fontId="0" fillId="0" borderId="9" xfId="0" applyBorder="1"/>
    <xf numFmtId="3" fontId="3" fillId="25" borderId="16" xfId="0" applyNumberFormat="1" applyFont="1" applyFill="1" applyBorder="1" applyAlignment="1">
      <alignment horizontal="right" vertical="top" wrapText="1"/>
    </xf>
    <xf numFmtId="3" fontId="3" fillId="0" borderId="16" xfId="0" applyNumberFormat="1" applyFont="1" applyFill="1" applyBorder="1" applyAlignment="1">
      <alignment horizontal="right" vertical="top" wrapText="1"/>
    </xf>
    <xf numFmtId="0" fontId="0" fillId="0" borderId="16" xfId="0" applyBorder="1"/>
    <xf numFmtId="0" fontId="0" fillId="0" borderId="17" xfId="0" applyBorder="1" applyAlignment="1">
      <alignment wrapText="1"/>
    </xf>
    <xf numFmtId="0" fontId="3" fillId="0" borderId="31" xfId="0" applyFont="1" applyBorder="1" applyAlignment="1">
      <alignment horizontal="justify" vertical="top" wrapText="1"/>
    </xf>
    <xf numFmtId="166" fontId="3" fillId="0" borderId="3" xfId="2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0" fillId="0" borderId="3" xfId="0" applyBorder="1"/>
    <xf numFmtId="0" fontId="0" fillId="0" borderId="32" xfId="0" applyBorder="1" applyAlignment="1">
      <alignment wrapText="1"/>
    </xf>
    <xf numFmtId="166" fontId="3" fillId="0" borderId="16" xfId="2" applyNumberFormat="1" applyFont="1" applyFill="1" applyBorder="1" applyAlignment="1">
      <alignment horizontal="right" vertical="top" wrapText="1"/>
    </xf>
    <xf numFmtId="0" fontId="3" fillId="11" borderId="8" xfId="0" applyFont="1" applyFill="1" applyBorder="1" applyAlignment="1">
      <alignment vertical="center"/>
    </xf>
    <xf numFmtId="0" fontId="0" fillId="11" borderId="11" xfId="0" applyFont="1" applyFill="1" applyBorder="1"/>
    <xf numFmtId="0" fontId="0" fillId="11" borderId="13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 wrapText="1"/>
    </xf>
    <xf numFmtId="0" fontId="0" fillId="4" borderId="0" xfId="0" applyFill="1"/>
    <xf numFmtId="3" fontId="3" fillId="0" borderId="44" xfId="0" applyNumberFormat="1" applyFont="1" applyFill="1" applyBorder="1" applyAlignment="1">
      <alignment horizontal="left" vertical="top" wrapText="1"/>
    </xf>
    <xf numFmtId="3" fontId="3" fillId="0" borderId="40" xfId="0" applyNumberFormat="1" applyFont="1" applyFill="1" applyBorder="1" applyAlignment="1">
      <alignment horizontal="left" vertical="top" wrapText="1"/>
    </xf>
    <xf numFmtId="3" fontId="3" fillId="5" borderId="40" xfId="0" applyNumberFormat="1" applyFont="1" applyFill="1" applyBorder="1" applyAlignment="1">
      <alignment horizontal="right" vertical="top" wrapText="1"/>
    </xf>
    <xf numFmtId="3" fontId="3" fillId="0" borderId="43" xfId="0" applyNumberFormat="1" applyFont="1" applyFill="1" applyBorder="1" applyAlignment="1">
      <alignment horizontal="left" vertical="top" wrapText="1"/>
    </xf>
    <xf numFmtId="3" fontId="3" fillId="5" borderId="43" xfId="0" applyNumberFormat="1" applyFont="1" applyFill="1" applyBorder="1" applyAlignment="1">
      <alignment horizontal="right" vertical="top" wrapText="1"/>
    </xf>
    <xf numFmtId="0" fontId="3" fillId="0" borderId="40" xfId="0" applyFont="1" applyBorder="1" applyAlignment="1">
      <alignment horizontal="justify" vertical="top" wrapText="1"/>
    </xf>
    <xf numFmtId="3" fontId="3" fillId="20" borderId="13" xfId="0" applyNumberFormat="1" applyFont="1" applyFill="1" applyBorder="1" applyAlignment="1">
      <alignment horizontal="right" vertical="top" wrapText="1"/>
    </xf>
    <xf numFmtId="3" fontId="3" fillId="20" borderId="14" xfId="0" applyNumberFormat="1" applyFont="1" applyFill="1" applyBorder="1" applyAlignment="1">
      <alignment horizontal="right" vertical="top" wrapText="1"/>
    </xf>
    <xf numFmtId="3" fontId="3" fillId="20" borderId="56" xfId="0" applyNumberFormat="1" applyFont="1" applyFill="1" applyBorder="1" applyAlignment="1">
      <alignment horizontal="right" vertical="top" wrapText="1"/>
    </xf>
    <xf numFmtId="3" fontId="3" fillId="20" borderId="11" xfId="0" applyNumberFormat="1" applyFont="1" applyFill="1" applyBorder="1" applyAlignment="1">
      <alignment horizontal="right" vertical="top" wrapText="1"/>
    </xf>
    <xf numFmtId="3" fontId="3" fillId="20" borderId="12" xfId="0" applyNumberFormat="1" applyFont="1" applyFill="1" applyBorder="1" applyAlignment="1">
      <alignment horizontal="right" vertical="top" wrapText="1"/>
    </xf>
    <xf numFmtId="3" fontId="3" fillId="20" borderId="18" xfId="0" applyNumberFormat="1" applyFont="1" applyFill="1" applyBorder="1" applyAlignment="1">
      <alignment horizontal="right" vertical="top" wrapText="1"/>
    </xf>
    <xf numFmtId="3" fontId="3" fillId="20" borderId="57" xfId="0" applyNumberFormat="1" applyFont="1" applyFill="1" applyBorder="1" applyAlignment="1">
      <alignment horizontal="right" vertical="top" wrapText="1"/>
    </xf>
    <xf numFmtId="3" fontId="1" fillId="0" borderId="52" xfId="0" applyNumberFormat="1" applyFont="1" applyBorder="1" applyAlignment="1">
      <alignment vertical="top"/>
    </xf>
    <xf numFmtId="3" fontId="3" fillId="20" borderId="52" xfId="0" applyNumberFormat="1" applyFont="1" applyFill="1" applyBorder="1" applyAlignment="1">
      <alignment horizontal="right" vertical="top" wrapText="1"/>
    </xf>
    <xf numFmtId="3" fontId="1" fillId="8" borderId="52" xfId="0" applyNumberFormat="1" applyFont="1" applyFill="1" applyBorder="1" applyAlignment="1">
      <alignment vertical="top"/>
    </xf>
    <xf numFmtId="0" fontId="1" fillId="0" borderId="52" xfId="0" applyFont="1" applyFill="1" applyBorder="1" applyAlignment="1">
      <alignment wrapText="1"/>
    </xf>
    <xf numFmtId="3" fontId="3" fillId="5" borderId="61" xfId="0" applyNumberFormat="1" applyFont="1" applyFill="1" applyBorder="1" applyAlignment="1">
      <alignment horizontal="right" vertical="top" wrapText="1"/>
    </xf>
    <xf numFmtId="3" fontId="3" fillId="7" borderId="49" xfId="0" applyNumberFormat="1" applyFont="1" applyFill="1" applyBorder="1" applyAlignment="1">
      <alignment horizontal="right"/>
    </xf>
    <xf numFmtId="9" fontId="3" fillId="7" borderId="49" xfId="1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3" fontId="3" fillId="5" borderId="28" xfId="0" applyNumberFormat="1" applyFont="1" applyFill="1" applyBorder="1" applyAlignment="1">
      <alignment horizontal="right" vertical="top" wrapText="1"/>
    </xf>
    <xf numFmtId="3" fontId="3" fillId="7" borderId="15" xfId="0" applyNumberFormat="1" applyFont="1" applyFill="1" applyBorder="1" applyAlignment="1">
      <alignment horizontal="right"/>
    </xf>
    <xf numFmtId="9" fontId="3" fillId="7" borderId="15" xfId="1" applyFont="1" applyFill="1" applyBorder="1" applyAlignment="1">
      <alignment horizontal="right"/>
    </xf>
    <xf numFmtId="3" fontId="3" fillId="20" borderId="35" xfId="0" applyNumberFormat="1" applyFont="1" applyFill="1" applyBorder="1" applyAlignment="1">
      <alignment horizontal="right" vertical="top" wrapText="1"/>
    </xf>
    <xf numFmtId="3" fontId="3" fillId="20" borderId="6" xfId="0" applyNumberFormat="1" applyFont="1" applyFill="1" applyBorder="1" applyAlignment="1">
      <alignment horizontal="right" vertical="top" wrapText="1"/>
    </xf>
    <xf numFmtId="3" fontId="3" fillId="20" borderId="60" xfId="0" applyNumberFormat="1" applyFont="1" applyFill="1" applyBorder="1" applyAlignment="1">
      <alignment horizontal="right" vertical="top" wrapText="1"/>
    </xf>
    <xf numFmtId="3" fontId="3" fillId="20" borderId="7" xfId="0" applyNumberFormat="1" applyFont="1" applyFill="1" applyBorder="1" applyAlignment="1">
      <alignment horizontal="right" vertical="top" wrapText="1"/>
    </xf>
    <xf numFmtId="3" fontId="3" fillId="5" borderId="38" xfId="0" applyNumberFormat="1" applyFont="1" applyFill="1" applyBorder="1" applyAlignment="1">
      <alignment horizontal="right" vertical="top" wrapText="1"/>
    </xf>
    <xf numFmtId="3" fontId="1" fillId="0" borderId="43" xfId="0" applyNumberFormat="1" applyFont="1" applyFill="1" applyBorder="1" applyAlignment="1">
      <alignment horizontal="right" vertical="top" wrapText="1"/>
    </xf>
    <xf numFmtId="3" fontId="1" fillId="0" borderId="11" xfId="0" applyNumberFormat="1" applyFont="1" applyFill="1" applyBorder="1" applyAlignment="1">
      <alignment vertical="top"/>
    </xf>
    <xf numFmtId="3" fontId="1" fillId="0" borderId="52" xfId="0" applyNumberFormat="1" applyFont="1" applyFill="1" applyBorder="1" applyAlignment="1">
      <alignment vertical="top"/>
    </xf>
    <xf numFmtId="3" fontId="3" fillId="20" borderId="36" xfId="0" applyNumberFormat="1" applyFont="1" applyFill="1" applyBorder="1" applyAlignment="1">
      <alignment horizontal="right" vertical="top" wrapText="1"/>
    </xf>
    <xf numFmtId="3" fontId="3" fillId="20" borderId="3" xfId="0" applyNumberFormat="1" applyFont="1" applyFill="1" applyBorder="1" applyAlignment="1">
      <alignment horizontal="right" vertical="top" wrapText="1"/>
    </xf>
    <xf numFmtId="0" fontId="3" fillId="26" borderId="41" xfId="0" applyFont="1" applyFill="1" applyBorder="1" applyAlignment="1">
      <alignment horizontal="justify" vertical="top" wrapText="1"/>
    </xf>
    <xf numFmtId="3" fontId="3" fillId="26" borderId="41" xfId="0" applyNumberFormat="1" applyFont="1" applyFill="1" applyBorder="1" applyAlignment="1">
      <alignment horizontal="right" vertical="top" wrapText="1"/>
    </xf>
    <xf numFmtId="0" fontId="3" fillId="0" borderId="41" xfId="0" applyFont="1" applyBorder="1" applyAlignment="1">
      <alignment horizontal="justify" vertical="top" wrapText="1"/>
    </xf>
    <xf numFmtId="3" fontId="3" fillId="5" borderId="41" xfId="0" applyNumberFormat="1" applyFont="1" applyFill="1" applyBorder="1" applyAlignment="1">
      <alignment horizontal="right" vertical="top" wrapText="1"/>
    </xf>
    <xf numFmtId="3" fontId="3" fillId="20" borderId="4" xfId="0" applyNumberFormat="1" applyFont="1" applyFill="1" applyBorder="1" applyAlignment="1">
      <alignment horizontal="right" vertical="top" wrapText="1"/>
    </xf>
    <xf numFmtId="3" fontId="3" fillId="20" borderId="5" xfId="0" applyNumberFormat="1" applyFont="1" applyFill="1" applyBorder="1" applyAlignment="1">
      <alignment horizontal="right" vertical="top" wrapText="1"/>
    </xf>
    <xf numFmtId="3" fontId="3" fillId="20" borderId="33" xfId="0" applyNumberFormat="1" applyFont="1" applyFill="1" applyBorder="1" applyAlignment="1">
      <alignment horizontal="right" vertical="top" wrapText="1"/>
    </xf>
    <xf numFmtId="3" fontId="3" fillId="26" borderId="15" xfId="0" applyNumberFormat="1" applyFont="1" applyFill="1" applyBorder="1" applyAlignment="1">
      <alignment horizontal="right" vertical="top" wrapText="1"/>
    </xf>
    <xf numFmtId="3" fontId="3" fillId="26" borderId="16" xfId="0" applyNumberFormat="1" applyFont="1" applyFill="1" applyBorder="1" applyAlignment="1">
      <alignment horizontal="right" vertical="top" wrapText="1"/>
    </xf>
    <xf numFmtId="3" fontId="3" fillId="26" borderId="0" xfId="0" applyNumberFormat="1" applyFont="1" applyFill="1" applyBorder="1" applyAlignment="1">
      <alignment horizontal="right" vertical="top" wrapText="1"/>
    </xf>
    <xf numFmtId="3" fontId="3" fillId="26" borderId="17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3" fontId="3" fillId="0" borderId="0" xfId="0" applyNumberFormat="1" applyFont="1"/>
    <xf numFmtId="0" fontId="3" fillId="13" borderId="42" xfId="0" applyFont="1" applyFill="1" applyBorder="1" applyAlignment="1">
      <alignment horizontal="justify" vertical="top" wrapText="1"/>
    </xf>
    <xf numFmtId="3" fontId="1" fillId="13" borderId="0" xfId="0" applyNumberFormat="1" applyFont="1" applyFill="1" applyBorder="1" applyAlignment="1"/>
    <xf numFmtId="0" fontId="1" fillId="0" borderId="63" xfId="0" applyFont="1" applyBorder="1" applyAlignment="1">
      <alignment horizontal="justify" vertical="top" wrapText="1"/>
    </xf>
    <xf numFmtId="0" fontId="3" fillId="0" borderId="65" xfId="0" applyFont="1" applyBorder="1" applyAlignment="1">
      <alignment horizontal="justify" vertical="top" wrapText="1"/>
    </xf>
    <xf numFmtId="167" fontId="1" fillId="0" borderId="43" xfId="3" applyNumberFormat="1" applyFont="1" applyBorder="1" applyAlignment="1">
      <alignment horizontal="right" vertical="top" wrapText="1"/>
    </xf>
    <xf numFmtId="3" fontId="1" fillId="0" borderId="53" xfId="0" applyNumberFormat="1" applyFont="1" applyBorder="1" applyAlignment="1">
      <alignment horizontal="right" vertical="top" wrapText="1"/>
    </xf>
    <xf numFmtId="167" fontId="1" fillId="0" borderId="63" xfId="3" applyNumberFormat="1" applyFont="1" applyBorder="1" applyAlignment="1">
      <alignment horizontal="right" vertical="top" wrapText="1"/>
    </xf>
    <xf numFmtId="3" fontId="3" fillId="5" borderId="65" xfId="0" applyNumberFormat="1" applyFont="1" applyFill="1" applyBorder="1" applyAlignment="1">
      <alignment horizontal="right" vertical="top" wrapText="1"/>
    </xf>
    <xf numFmtId="0" fontId="3" fillId="23" borderId="59" xfId="0" applyFont="1" applyFill="1" applyBorder="1" applyAlignment="1">
      <alignment horizontal="left" vertical="top" wrapText="1"/>
    </xf>
    <xf numFmtId="0" fontId="3" fillId="23" borderId="46" xfId="0" applyFont="1" applyFill="1" applyBorder="1" applyAlignment="1">
      <alignment horizontal="left" vertical="top" wrapText="1"/>
    </xf>
    <xf numFmtId="3" fontId="1" fillId="0" borderId="35" xfId="0" applyNumberFormat="1" applyFont="1" applyBorder="1" applyAlignment="1">
      <alignment vertical="top"/>
    </xf>
    <xf numFmtId="0" fontId="11" fillId="24" borderId="63" xfId="0" applyFont="1" applyFill="1" applyBorder="1" applyAlignment="1">
      <alignment wrapText="1"/>
    </xf>
    <xf numFmtId="0" fontId="3" fillId="23" borderId="47" xfId="0" applyFont="1" applyFill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top" wrapText="1"/>
    </xf>
    <xf numFmtId="0" fontId="3" fillId="23" borderId="42" xfId="0" applyFont="1" applyFill="1" applyBorder="1" applyAlignment="1">
      <alignment horizontal="justify" vertical="top" wrapText="1"/>
    </xf>
    <xf numFmtId="3" fontId="3" fillId="17" borderId="14" xfId="0" applyNumberFormat="1" applyFont="1" applyFill="1" applyBorder="1" applyAlignment="1">
      <alignment horizontal="right" vertical="top" wrapText="1"/>
    </xf>
    <xf numFmtId="3" fontId="1" fillId="5" borderId="0" xfId="0" applyNumberFormat="1" applyFont="1" applyFill="1" applyBorder="1" applyAlignment="1">
      <alignment horizontal="right" vertical="top" wrapText="1"/>
    </xf>
    <xf numFmtId="3" fontId="1" fillId="0" borderId="64" xfId="0" applyNumberFormat="1" applyFont="1" applyFill="1" applyBorder="1" applyAlignment="1">
      <alignment horizontal="right" vertical="top" wrapText="1"/>
    </xf>
    <xf numFmtId="0" fontId="11" fillId="0" borderId="43" xfId="0" applyFont="1" applyBorder="1" applyAlignment="1">
      <alignment wrapText="1"/>
    </xf>
    <xf numFmtId="0" fontId="11" fillId="24" borderId="43" xfId="0" applyFont="1" applyFill="1" applyBorder="1" applyAlignment="1">
      <alignment wrapText="1"/>
    </xf>
    <xf numFmtId="0" fontId="3" fillId="13" borderId="41" xfId="0" applyFont="1" applyFill="1" applyBorder="1" applyAlignment="1">
      <alignment horizontal="justify" vertical="top" wrapText="1"/>
    </xf>
    <xf numFmtId="3" fontId="3" fillId="13" borderId="46" xfId="0" applyNumberFormat="1" applyFont="1" applyFill="1" applyBorder="1" applyAlignment="1">
      <alignment horizontal="right" vertical="top" wrapText="1"/>
    </xf>
    <xf numFmtId="3" fontId="3" fillId="13" borderId="15" xfId="0" applyNumberFormat="1" applyFont="1" applyFill="1" applyBorder="1" applyAlignment="1">
      <alignment horizontal="right" vertical="top" wrapText="1"/>
    </xf>
    <xf numFmtId="3" fontId="3" fillId="13" borderId="49" xfId="0" applyNumberFormat="1" applyFont="1" applyFill="1" applyBorder="1" applyAlignment="1">
      <alignment horizontal="right" vertical="top" wrapText="1"/>
    </xf>
    <xf numFmtId="3" fontId="3" fillId="13" borderId="16" xfId="0" applyNumberFormat="1" applyFont="1" applyFill="1" applyBorder="1" applyAlignment="1">
      <alignment horizontal="right" vertical="top" wrapText="1"/>
    </xf>
    <xf numFmtId="167" fontId="1" fillId="0" borderId="35" xfId="3" applyNumberFormat="1" applyFont="1" applyBorder="1" applyAlignment="1">
      <alignment horizontal="justify" vertical="top" wrapText="1"/>
    </xf>
    <xf numFmtId="0" fontId="3" fillId="14" borderId="40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justify" vertical="top" wrapText="1"/>
    </xf>
    <xf numFmtId="0" fontId="3" fillId="10" borderId="42" xfId="0" applyFont="1" applyFill="1" applyBorder="1" applyAlignment="1">
      <alignment horizontal="justify" vertical="top" wrapText="1"/>
    </xf>
    <xf numFmtId="0" fontId="1" fillId="0" borderId="43" xfId="0" applyFont="1" applyBorder="1" applyAlignment="1">
      <alignment horizontal="left" vertical="top" wrapText="1"/>
    </xf>
    <xf numFmtId="3" fontId="3" fillId="0" borderId="41" xfId="0" applyNumberFormat="1" applyFont="1" applyFill="1" applyBorder="1" applyAlignment="1">
      <alignment horizontal="left" vertical="top" wrapText="1"/>
    </xf>
    <xf numFmtId="3" fontId="3" fillId="13" borderId="41" xfId="0" applyNumberFormat="1" applyFont="1" applyFill="1" applyBorder="1" applyAlignment="1">
      <alignment horizontal="right" vertical="top" wrapText="1"/>
    </xf>
    <xf numFmtId="3" fontId="3" fillId="13" borderId="0" xfId="0" applyNumberFormat="1" applyFont="1" applyFill="1" applyBorder="1" applyAlignment="1"/>
    <xf numFmtId="3" fontId="3" fillId="17" borderId="54" xfId="0" applyNumberFormat="1" applyFont="1" applyFill="1" applyBorder="1" applyAlignment="1">
      <alignment horizontal="right" vertical="top" wrapText="1"/>
    </xf>
    <xf numFmtId="3" fontId="3" fillId="13" borderId="0" xfId="0" applyNumberFormat="1" applyFont="1" applyFill="1" applyBorder="1" applyAlignment="1">
      <alignment horizontal="right" vertical="top" wrapText="1"/>
    </xf>
    <xf numFmtId="3" fontId="3" fillId="13" borderId="47" xfId="0" applyNumberFormat="1" applyFont="1" applyFill="1" applyBorder="1" applyAlignment="1">
      <alignment horizontal="right" vertical="top" wrapText="1"/>
    </xf>
    <xf numFmtId="3" fontId="3" fillId="13" borderId="17" xfId="0" applyNumberFormat="1" applyFont="1" applyFill="1" applyBorder="1" applyAlignment="1">
      <alignment horizontal="right" vertical="top" wrapText="1"/>
    </xf>
    <xf numFmtId="0" fontId="3" fillId="25" borderId="46" xfId="0" applyFont="1" applyFill="1" applyBorder="1" applyAlignment="1">
      <alignment horizontal="left" wrapText="1"/>
    </xf>
    <xf numFmtId="3" fontId="3" fillId="25" borderId="0" xfId="0" applyNumberFormat="1" applyFont="1" applyFill="1" applyBorder="1" applyAlignment="1">
      <alignment horizontal="right"/>
    </xf>
    <xf numFmtId="0" fontId="3" fillId="26" borderId="41" xfId="0" applyFont="1" applyFill="1" applyBorder="1" applyAlignment="1">
      <alignment vertical="justify" wrapText="1"/>
    </xf>
    <xf numFmtId="3" fontId="3" fillId="26" borderId="46" xfId="0" applyNumberFormat="1" applyFont="1" applyFill="1" applyBorder="1" applyAlignment="1">
      <alignment horizontal="right"/>
    </xf>
    <xf numFmtId="3" fontId="3" fillId="25" borderId="46" xfId="0" applyNumberFormat="1" applyFont="1" applyFill="1" applyBorder="1" applyAlignment="1">
      <alignment horizontal="right"/>
    </xf>
    <xf numFmtId="3" fontId="3" fillId="25" borderId="15" xfId="0" applyNumberFormat="1" applyFont="1" applyFill="1" applyBorder="1" applyAlignment="1">
      <alignment horizontal="right"/>
    </xf>
    <xf numFmtId="3" fontId="3" fillId="25" borderId="16" xfId="0" applyNumberFormat="1" applyFont="1" applyFill="1" applyBorder="1" applyAlignment="1">
      <alignment horizontal="right"/>
    </xf>
    <xf numFmtId="3" fontId="3" fillId="25" borderId="49" xfId="0" applyNumberFormat="1" applyFont="1" applyFill="1" applyBorder="1" applyAlignment="1">
      <alignment horizontal="right"/>
    </xf>
    <xf numFmtId="0" fontId="3" fillId="27" borderId="45" xfId="0" applyFont="1" applyFill="1" applyBorder="1" applyAlignment="1">
      <alignment horizontal="justify" vertical="top" wrapText="1"/>
    </xf>
    <xf numFmtId="3" fontId="1" fillId="0" borderId="50" xfId="0" applyNumberFormat="1" applyFont="1" applyFill="1" applyBorder="1" applyAlignment="1">
      <alignment horizontal="right" vertical="top" wrapText="1"/>
    </xf>
    <xf numFmtId="3" fontId="1" fillId="0" borderId="11" xfId="0" applyNumberFormat="1" applyFont="1" applyFill="1" applyBorder="1" applyAlignment="1">
      <alignment horizontal="right" vertical="top" wrapText="1"/>
    </xf>
    <xf numFmtId="3" fontId="1" fillId="0" borderId="12" xfId="0" applyNumberFormat="1" applyFont="1" applyFill="1" applyBorder="1" applyAlignment="1">
      <alignment horizontal="right" vertical="top" wrapText="1"/>
    </xf>
    <xf numFmtId="3" fontId="1" fillId="0" borderId="25" xfId="0" applyNumberFormat="1" applyFont="1" applyFill="1" applyBorder="1" applyAlignment="1">
      <alignment horizontal="right" vertical="top" wrapText="1"/>
    </xf>
    <xf numFmtId="0" fontId="3" fillId="27" borderId="42" xfId="0" applyFont="1" applyFill="1" applyBorder="1" applyAlignment="1">
      <alignment horizontal="justify" vertical="top" wrapText="1"/>
    </xf>
    <xf numFmtId="0" fontId="1" fillId="0" borderId="12" xfId="0" applyFont="1" applyFill="1" applyBorder="1" applyAlignment="1">
      <alignment wrapText="1"/>
    </xf>
    <xf numFmtId="3" fontId="3" fillId="5" borderId="10" xfId="0" applyNumberFormat="1" applyFont="1" applyFill="1" applyBorder="1" applyAlignment="1">
      <alignment horizontal="right" vertical="top" wrapText="1"/>
    </xf>
    <xf numFmtId="3" fontId="3" fillId="7" borderId="16" xfId="0" applyNumberFormat="1" applyFont="1" applyFill="1" applyBorder="1" applyAlignment="1">
      <alignment horizontal="right"/>
    </xf>
    <xf numFmtId="9" fontId="3" fillId="7" borderId="16" xfId="1" applyFont="1" applyFill="1" applyBorder="1" applyAlignment="1">
      <alignment horizontal="right"/>
    </xf>
    <xf numFmtId="0" fontId="1" fillId="0" borderId="35" xfId="0" applyFont="1" applyFill="1" applyBorder="1" applyAlignment="1">
      <alignment wrapText="1"/>
    </xf>
    <xf numFmtId="9" fontId="3" fillId="7" borderId="37" xfId="1" applyFont="1" applyFill="1" applyBorder="1" applyAlignment="1">
      <alignment horizontal="right"/>
    </xf>
    <xf numFmtId="0" fontId="3" fillId="26" borderId="46" xfId="0" applyFont="1" applyFill="1" applyBorder="1" applyAlignment="1">
      <alignment wrapText="1"/>
    </xf>
    <xf numFmtId="3" fontId="3" fillId="26" borderId="15" xfId="0" applyNumberFormat="1" applyFont="1" applyFill="1" applyBorder="1" applyAlignment="1">
      <alignment horizontal="right"/>
    </xf>
    <xf numFmtId="3" fontId="3" fillId="26" borderId="16" xfId="0" applyNumberFormat="1" applyFont="1" applyFill="1" applyBorder="1" applyAlignment="1">
      <alignment horizontal="right"/>
    </xf>
    <xf numFmtId="3" fontId="3" fillId="26" borderId="37" xfId="0" applyNumberFormat="1" applyFont="1" applyFill="1" applyBorder="1" applyAlignment="1">
      <alignment horizontal="right"/>
    </xf>
    <xf numFmtId="3" fontId="3" fillId="26" borderId="49" xfId="0" applyNumberFormat="1" applyFont="1" applyFill="1" applyBorder="1" applyAlignment="1">
      <alignment horizontal="right"/>
    </xf>
    <xf numFmtId="3" fontId="3" fillId="28" borderId="16" xfId="0" applyNumberFormat="1" applyFont="1" applyFill="1" applyBorder="1" applyAlignment="1">
      <alignment horizontal="right"/>
    </xf>
    <xf numFmtId="3" fontId="3" fillId="28" borderId="0" xfId="0" applyNumberFormat="1" applyFont="1" applyFill="1" applyBorder="1" applyAlignment="1"/>
    <xf numFmtId="0" fontId="1" fillId="0" borderId="0" xfId="0" applyFont="1"/>
    <xf numFmtId="0" fontId="1" fillId="11" borderId="12" xfId="0" applyFont="1" applyFill="1" applyBorder="1" applyAlignment="1">
      <alignment wrapText="1"/>
    </xf>
    <xf numFmtId="0" fontId="18" fillId="0" borderId="0" xfId="0" applyFont="1" applyBorder="1" applyAlignment="1"/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top" wrapText="1"/>
    </xf>
    <xf numFmtId="165" fontId="3" fillId="3" borderId="25" xfId="0" applyNumberFormat="1" applyFont="1" applyFill="1" applyBorder="1" applyAlignment="1">
      <alignment horizontal="right" vertical="top" wrapText="1"/>
    </xf>
    <xf numFmtId="0" fontId="18" fillId="0" borderId="11" xfId="0" applyFont="1" applyBorder="1" applyAlignment="1">
      <alignment horizontal="left" vertical="top" wrapText="1"/>
    </xf>
    <xf numFmtId="3" fontId="18" fillId="0" borderId="12" xfId="0" applyNumberFormat="1" applyFont="1" applyBorder="1" applyAlignment="1">
      <alignment horizontal="right" vertical="top" wrapText="1"/>
    </xf>
    <xf numFmtId="165" fontId="18" fillId="0" borderId="25" xfId="0" applyNumberFormat="1" applyFont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5" fontId="3" fillId="2" borderId="25" xfId="0" applyNumberFormat="1" applyFont="1" applyFill="1" applyBorder="1" applyAlignment="1">
      <alignment horizontal="right"/>
    </xf>
    <xf numFmtId="0" fontId="3" fillId="5" borderId="11" xfId="0" applyFont="1" applyFill="1" applyBorder="1" applyAlignment="1">
      <alignment horizontal="left" vertical="top" wrapText="1"/>
    </xf>
    <xf numFmtId="165" fontId="3" fillId="5" borderId="25" xfId="0" applyNumberFormat="1" applyFont="1" applyFill="1" applyBorder="1" applyAlignment="1">
      <alignment horizontal="right"/>
    </xf>
    <xf numFmtId="0" fontId="18" fillId="0" borderId="11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 wrapText="1"/>
    </xf>
    <xf numFmtId="3" fontId="3" fillId="6" borderId="14" xfId="0" applyNumberFormat="1" applyFont="1" applyFill="1" applyBorder="1" applyAlignment="1">
      <alignment horizontal="right"/>
    </xf>
    <xf numFmtId="165" fontId="3" fillId="6" borderId="27" xfId="0" applyNumberFormat="1" applyFont="1" applyFill="1" applyBorder="1" applyAlignment="1">
      <alignment horizontal="right"/>
    </xf>
    <xf numFmtId="0" fontId="3" fillId="7" borderId="10" xfId="0" applyFont="1" applyFill="1" applyBorder="1" applyAlignment="1">
      <alignment horizontal="left" vertical="top" wrapText="1"/>
    </xf>
    <xf numFmtId="3" fontId="3" fillId="7" borderId="10" xfId="0" applyNumberFormat="1" applyFont="1" applyFill="1" applyBorder="1" applyAlignment="1">
      <alignment horizontal="right"/>
    </xf>
    <xf numFmtId="165" fontId="3" fillId="7" borderId="10" xfId="0" applyNumberFormat="1" applyFont="1" applyFill="1" applyBorder="1" applyAlignment="1">
      <alignment horizontal="right"/>
    </xf>
    <xf numFmtId="0" fontId="18" fillId="0" borderId="12" xfId="0" applyFont="1" applyBorder="1" applyAlignment="1"/>
    <xf numFmtId="2" fontId="0" fillId="0" borderId="12" xfId="0" applyNumberFormat="1" applyFont="1" applyBorder="1" applyAlignment="1" applyProtection="1">
      <alignment horizontal="right"/>
      <protection locked="0"/>
    </xf>
    <xf numFmtId="0" fontId="18" fillId="0" borderId="0" xfId="0" applyFont="1" applyBorder="1" applyAlignment="1">
      <alignment horizontal="right"/>
    </xf>
    <xf numFmtId="0" fontId="1" fillId="0" borderId="0" xfId="0" applyFont="1" applyBorder="1"/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center" vertical="top" wrapText="1"/>
    </xf>
    <xf numFmtId="3" fontId="2" fillId="0" borderId="55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6" fontId="2" fillId="0" borderId="29" xfId="2" applyNumberFormat="1" applyFont="1" applyBorder="1" applyAlignment="1">
      <alignment horizontal="center" vertical="top" wrapText="1"/>
    </xf>
    <xf numFmtId="166" fontId="2" fillId="0" borderId="50" xfId="2" applyNumberFormat="1" applyFont="1" applyBorder="1" applyAlignment="1">
      <alignment horizontal="center" vertical="top" wrapText="1"/>
    </xf>
    <xf numFmtId="166" fontId="2" fillId="0" borderId="38" xfId="2" applyNumberFormat="1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left" vertical="top" wrapText="1"/>
    </xf>
    <xf numFmtId="3" fontId="0" fillId="0" borderId="3" xfId="0" applyNumberFormat="1" applyFont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right" vertical="top" wrapText="1"/>
    </xf>
    <xf numFmtId="3" fontId="2" fillId="0" borderId="10" xfId="0" applyNumberFormat="1" applyFont="1" applyBorder="1" applyAlignment="1">
      <alignment horizontal="right" vertical="top" wrapText="1"/>
    </xf>
    <xf numFmtId="3" fontId="1" fillId="0" borderId="12" xfId="0" applyNumberFormat="1" applyFont="1" applyBorder="1" applyAlignment="1">
      <alignment horizontal="left" vertical="top" wrapText="1"/>
    </xf>
    <xf numFmtId="166" fontId="2" fillId="0" borderId="22" xfId="2" applyNumberFormat="1" applyFont="1" applyBorder="1" applyAlignment="1">
      <alignment horizontal="center" vertical="top" wrapText="1"/>
    </xf>
    <xf numFmtId="166" fontId="2" fillId="0" borderId="55" xfId="2" applyNumberFormat="1" applyFont="1" applyBorder="1" applyAlignment="1">
      <alignment horizontal="center" vertical="top" wrapText="1"/>
    </xf>
    <xf numFmtId="166" fontId="2" fillId="0" borderId="34" xfId="2" applyNumberFormat="1" applyFont="1" applyBorder="1" applyAlignment="1">
      <alignment horizontal="center" vertical="top" wrapText="1"/>
    </xf>
    <xf numFmtId="0" fontId="0" fillId="11" borderId="12" xfId="0" applyFill="1" applyBorder="1" applyAlignment="1">
      <alignment horizontal="left" wrapText="1"/>
    </xf>
    <xf numFmtId="0" fontId="0" fillId="11" borderId="25" xfId="0" applyFill="1" applyBorder="1" applyAlignment="1">
      <alignment horizontal="left" wrapText="1"/>
    </xf>
    <xf numFmtId="0" fontId="0" fillId="11" borderId="14" xfId="0" applyFill="1" applyBorder="1" applyAlignment="1">
      <alignment horizontal="left" wrapText="1"/>
    </xf>
    <xf numFmtId="0" fontId="0" fillId="11" borderId="27" xfId="0" applyFill="1" applyBorder="1" applyAlignment="1">
      <alignment horizontal="left" wrapText="1"/>
    </xf>
    <xf numFmtId="3" fontId="1" fillId="0" borderId="12" xfId="0" applyNumberFormat="1" applyFont="1" applyBorder="1" applyAlignment="1">
      <alignment vertical="top" wrapText="1"/>
    </xf>
    <xf numFmtId="0" fontId="0" fillId="13" borderId="9" xfId="0" applyFill="1" applyBorder="1" applyAlignment="1">
      <alignment horizontal="center" wrapText="1"/>
    </xf>
    <xf numFmtId="3" fontId="2" fillId="4" borderId="12" xfId="0" applyNumberFormat="1" applyFont="1" applyFill="1" applyBorder="1" applyAlignment="1">
      <alignment horizontal="center" vertical="top" wrapText="1"/>
    </xf>
    <xf numFmtId="3" fontId="2" fillId="4" borderId="14" xfId="0" applyNumberFormat="1" applyFont="1" applyFill="1" applyBorder="1" applyAlignment="1">
      <alignment horizontal="center" vertical="top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top" wrapText="1"/>
    </xf>
    <xf numFmtId="3" fontId="2" fillId="0" borderId="9" xfId="0" applyNumberFormat="1" applyFont="1" applyFill="1" applyBorder="1" applyAlignment="1">
      <alignment horizontal="center" vertical="top" wrapText="1"/>
    </xf>
    <xf numFmtId="3" fontId="2" fillId="0" borderId="14" xfId="0" applyNumberFormat="1" applyFont="1" applyFill="1" applyBorder="1" applyAlignment="1">
      <alignment horizontal="center" vertical="top" wrapText="1"/>
    </xf>
    <xf numFmtId="0" fontId="8" fillId="0" borderId="4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0" fillId="11" borderId="12" xfId="0" applyFill="1" applyBorder="1" applyAlignment="1">
      <alignment horizontal="center"/>
    </xf>
    <xf numFmtId="0" fontId="3" fillId="15" borderId="39" xfId="0" applyFont="1" applyFill="1" applyBorder="1" applyAlignment="1">
      <alignment horizontal="center" vertical="center" wrapText="1"/>
    </xf>
    <xf numFmtId="0" fontId="3" fillId="15" borderId="41" xfId="0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/>
    </xf>
    <xf numFmtId="3" fontId="3" fillId="12" borderId="47" xfId="0" applyNumberFormat="1" applyFont="1" applyFill="1" applyBorder="1" applyAlignment="1">
      <alignment horizontal="center" vertical="top" wrapText="1"/>
    </xf>
    <xf numFmtId="3" fontId="3" fillId="12" borderId="48" xfId="0" applyNumberFormat="1" applyFont="1" applyFill="1" applyBorder="1" applyAlignment="1">
      <alignment horizontal="center" vertical="top" wrapText="1"/>
    </xf>
    <xf numFmtId="3" fontId="3" fillId="12" borderId="49" xfId="0" applyNumberFormat="1" applyFont="1" applyFill="1" applyBorder="1" applyAlignment="1">
      <alignment horizontal="center" vertical="top" wrapText="1"/>
    </xf>
    <xf numFmtId="3" fontId="1" fillId="0" borderId="59" xfId="0" applyNumberFormat="1" applyFont="1" applyFill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center" vertical="top" wrapText="1"/>
    </xf>
    <xf numFmtId="3" fontId="1" fillId="0" borderId="51" xfId="0" applyNumberFormat="1" applyFont="1" applyFill="1" applyBorder="1" applyAlignment="1">
      <alignment horizontal="center" vertical="top" wrapText="1"/>
    </xf>
    <xf numFmtId="3" fontId="3" fillId="0" borderId="47" xfId="0" applyNumberFormat="1" applyFont="1" applyFill="1" applyBorder="1" applyAlignment="1">
      <alignment horizontal="center" vertical="top" wrapText="1"/>
    </xf>
    <xf numFmtId="3" fontId="3" fillId="0" borderId="48" xfId="0" applyNumberFormat="1" applyFont="1" applyFill="1" applyBorder="1" applyAlignment="1">
      <alignment horizontal="center" vertical="top" wrapText="1"/>
    </xf>
    <xf numFmtId="3" fontId="3" fillId="0" borderId="49" xfId="0" applyNumberFormat="1" applyFont="1" applyFill="1" applyBorder="1" applyAlignment="1">
      <alignment horizontal="center" vertical="top" wrapText="1"/>
    </xf>
    <xf numFmtId="3" fontId="1" fillId="0" borderId="62" xfId="0" applyNumberFormat="1" applyFont="1" applyFill="1" applyBorder="1" applyAlignment="1">
      <alignment horizontal="center" vertical="top" wrapText="1"/>
    </xf>
    <xf numFmtId="3" fontId="1" fillId="0" borderId="50" xfId="0" applyNumberFormat="1" applyFont="1" applyFill="1" applyBorder="1" applyAlignment="1">
      <alignment horizontal="center" vertical="top" wrapText="1"/>
    </xf>
    <xf numFmtId="3" fontId="1" fillId="0" borderId="61" xfId="0" applyNumberFormat="1" applyFont="1" applyFill="1" applyBorder="1" applyAlignment="1">
      <alignment horizontal="center" vertical="top" wrapText="1"/>
    </xf>
    <xf numFmtId="3" fontId="1" fillId="13" borderId="47" xfId="0" applyNumberFormat="1" applyFont="1" applyFill="1" applyBorder="1" applyAlignment="1">
      <alignment horizontal="center" vertical="top" wrapText="1"/>
    </xf>
    <xf numFmtId="3" fontId="1" fillId="13" borderId="48" xfId="0" applyNumberFormat="1" applyFont="1" applyFill="1" applyBorder="1" applyAlignment="1">
      <alignment horizontal="center" vertical="top" wrapText="1"/>
    </xf>
    <xf numFmtId="3" fontId="1" fillId="13" borderId="49" xfId="0" applyNumberFormat="1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center" wrapText="1"/>
    </xf>
    <xf numFmtId="3" fontId="3" fillId="26" borderId="47" xfId="0" applyNumberFormat="1" applyFont="1" applyFill="1" applyBorder="1" applyAlignment="1">
      <alignment horizontal="center"/>
    </xf>
    <xf numFmtId="3" fontId="3" fillId="26" borderId="48" xfId="0" applyNumberFormat="1" applyFont="1" applyFill="1" applyBorder="1" applyAlignment="1">
      <alignment horizontal="center"/>
    </xf>
    <xf numFmtId="3" fontId="3" fillId="26" borderId="49" xfId="0" applyNumberFormat="1" applyFont="1" applyFill="1" applyBorder="1" applyAlignment="1">
      <alignment horizontal="center"/>
    </xf>
    <xf numFmtId="3" fontId="1" fillId="0" borderId="59" xfId="0" applyNumberFormat="1" applyFont="1" applyBorder="1" applyAlignment="1">
      <alignment horizontal="center" vertical="top" wrapText="1"/>
    </xf>
    <xf numFmtId="3" fontId="1" fillId="0" borderId="55" xfId="0" applyNumberFormat="1" applyFont="1" applyBorder="1" applyAlignment="1">
      <alignment horizontal="center" vertical="top" wrapText="1"/>
    </xf>
    <xf numFmtId="3" fontId="1" fillId="0" borderId="51" xfId="0" applyNumberFormat="1" applyFont="1" applyBorder="1" applyAlignment="1">
      <alignment horizontal="center" vertical="top" wrapText="1"/>
    </xf>
    <xf numFmtId="3" fontId="3" fillId="0" borderId="59" xfId="0" applyNumberFormat="1" applyFont="1" applyFill="1" applyBorder="1" applyAlignment="1">
      <alignment horizontal="center" vertical="top" wrapText="1"/>
    </xf>
    <xf numFmtId="3" fontId="3" fillId="0" borderId="55" xfId="0" applyNumberFormat="1" applyFont="1" applyFill="1" applyBorder="1" applyAlignment="1">
      <alignment horizontal="center" vertical="top" wrapText="1"/>
    </xf>
    <xf numFmtId="3" fontId="3" fillId="0" borderId="51" xfId="0" applyNumberFormat="1" applyFont="1" applyFill="1" applyBorder="1" applyAlignment="1">
      <alignment horizontal="center" vertical="top" wrapText="1"/>
    </xf>
  </cellXfs>
  <cellStyles count="62">
    <cellStyle name="Comma" xfId="3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l" xfId="0" builtinId="0"/>
    <cellStyle name="Per cent" xfId="1" builtinId="5"/>
  </cellStyles>
  <dxfs count="8">
    <dxf>
      <font>
        <condense val="0"/>
        <extend val="0"/>
        <color indexed="9"/>
      </font>
    </dxf>
    <dxf>
      <font>
        <condense val="0"/>
        <extend val="0"/>
        <color indexed="43"/>
      </font>
    </dxf>
    <dxf>
      <font>
        <condense val="0"/>
        <extend val="0"/>
        <color indexed="51"/>
      </font>
    </dxf>
    <dxf>
      <font>
        <condense val="0"/>
        <extend val="0"/>
        <color indexed="44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FFCC00"/>
      <color rgb="FFCCFFFF"/>
      <color rgb="FFFFCC99"/>
      <color rgb="FF66FF66"/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kumenty%20-%20Vladimir/A%20MED%20TEST%20II%201016%20ON/A%20A%20TEST%20TOOLKIT%20NEW/AAA%20Toolkit%200918%20ON/A%20NEW%20TOOLKIT%200918/TOOLS%20COMPLETED/Tools-1.4%20T_MFCA%20excel%20tool-Ned+Vld+Ned%20ag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-O Balance"/>
      <sheetName val="process flow chart"/>
      <sheetName val="NPOs Cost Breakdown"/>
      <sheetName val="NPOs Cost Summary"/>
    </sheetNames>
    <sheetDataSet>
      <sheetData sheetId="0" refreshError="1"/>
      <sheetData sheetId="1" refreshError="1"/>
      <sheetData sheetId="2" refreshError="1"/>
      <sheetData sheetId="3" refreshError="1">
        <row r="4">
          <cell r="A4" t="str">
            <v>1. NON-PRODUCT OUTPUTS (NPO) Costs of Material and Energy Inputs</v>
          </cell>
        </row>
        <row r="5">
          <cell r="A5" t="str">
            <v>1.1. Raw and Auxiliary Materials</v>
          </cell>
        </row>
        <row r="16">
          <cell r="A16" t="str">
            <v xml:space="preserve">1.2. Packaging Materials </v>
          </cell>
        </row>
        <row r="27">
          <cell r="A27" t="str">
            <v>1.3. Operating Materials</v>
          </cell>
        </row>
        <row r="41">
          <cell r="A41" t="str">
            <v>1.4. Water</v>
          </cell>
        </row>
        <row r="49">
          <cell r="A49" t="str">
            <v>1.5. Energy</v>
          </cell>
        </row>
        <row r="60">
          <cell r="A60" t="str">
            <v>2. WASTE MANAGEMENT/END-OF-PIPE COSTS</v>
          </cell>
        </row>
        <row r="61">
          <cell r="A61" t="str">
            <v>2.1. Equipment Depreciation of End of Pipe Equipment</v>
          </cell>
        </row>
        <row r="74">
          <cell r="A74" t="str">
            <v>2.2. Internal Personnel</v>
          </cell>
        </row>
        <row r="87">
          <cell r="A87" t="str">
            <v>2.3. External Services</v>
          </cell>
        </row>
        <row r="100">
          <cell r="A100" t="str">
            <v>2.4. Fees, Taxes and Permits</v>
          </cell>
        </row>
        <row r="114">
          <cell r="A114" t="str">
            <v>2.5. Fines, Remediation and Compensation</v>
          </cell>
        </row>
        <row r="124">
          <cell r="A124" t="str">
            <v>3. MFCA SYSTEM COSTS</v>
          </cell>
        </row>
        <row r="126">
          <cell r="A126" t="str">
            <v>3.1. Equipment Depreciation</v>
          </cell>
        </row>
        <row r="133">
          <cell r="A133" t="str">
            <v>3.2. Internal Personnel</v>
          </cell>
        </row>
        <row r="145">
          <cell r="A145" t="str">
            <v>3.3. External Services</v>
          </cell>
        </row>
        <row r="155">
          <cell r="A155" t="str">
            <v>3.4. Other costs</v>
          </cell>
        </row>
        <row r="163">
          <cell r="A163" t="str">
            <v>TOTAL COSTS (1. + 2. + 3.)</v>
          </cell>
        </row>
        <row r="164">
          <cell r="A164" t="str">
            <v>4. ENVIRONMENT-RELATED EARNINGS</v>
          </cell>
        </row>
        <row r="165">
          <cell r="A165" t="str">
            <v>4.1. Other Earnings</v>
          </cell>
        </row>
        <row r="172">
          <cell r="A172" t="str">
            <v>4.2. Subsidies</v>
          </cell>
        </row>
        <row r="179">
          <cell r="A179" t="str">
            <v>TOTAL ENVIRONMENT-RELATED EARNINGS</v>
          </cell>
        </row>
        <row r="180">
          <cell r="A180" t="str">
            <v>TOTAL NPO costs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7"/>
  <sheetViews>
    <sheetView tabSelected="1" zoomScaleNormal="100" zoomScalePageLayoutView="125" workbookViewId="0">
      <pane ySplit="2" topLeftCell="A3" activePane="bottomLeft" state="frozen"/>
      <selection pane="bottomLeft" activeCell="B126" sqref="B126"/>
    </sheetView>
  </sheetViews>
  <sheetFormatPr baseColWidth="10" defaultColWidth="11.5" defaultRowHeight="13" x14ac:dyDescent="0.15"/>
  <cols>
    <col min="1" max="1" width="34.1640625" customWidth="1"/>
    <col min="2" max="2" width="12.1640625" customWidth="1"/>
    <col min="3" max="3" width="14.1640625" customWidth="1"/>
    <col min="4" max="4" width="17.6640625" customWidth="1"/>
    <col min="5" max="5" width="15" customWidth="1"/>
    <col min="6" max="6" width="13" customWidth="1"/>
    <col min="7" max="7" width="13.1640625" customWidth="1"/>
    <col min="8" max="8" width="35.33203125" style="16" customWidth="1"/>
  </cols>
  <sheetData>
    <row r="1" spans="1:11" ht="14" thickBot="1" x14ac:dyDescent="0.2"/>
    <row r="2" spans="1:11" ht="71" thickBot="1" x14ac:dyDescent="0.2">
      <c r="A2" s="107" t="s">
        <v>0</v>
      </c>
      <c r="B2" s="100" t="s">
        <v>1</v>
      </c>
      <c r="C2" s="100" t="s">
        <v>2</v>
      </c>
      <c r="D2" s="100" t="s">
        <v>3</v>
      </c>
      <c r="E2" s="100" t="s">
        <v>4</v>
      </c>
      <c r="F2" s="100" t="s">
        <v>5</v>
      </c>
      <c r="G2" s="100" t="s">
        <v>6</v>
      </c>
      <c r="H2" s="101" t="s">
        <v>7</v>
      </c>
    </row>
    <row r="3" spans="1:11" s="103" customFormat="1" ht="21" customHeight="1" thickBot="1" x14ac:dyDescent="0.2">
      <c r="A3" s="105" t="s">
        <v>8</v>
      </c>
      <c r="B3" s="102"/>
      <c r="C3" s="102"/>
      <c r="D3" s="102"/>
      <c r="E3" s="102"/>
      <c r="F3" s="102"/>
      <c r="G3" s="102"/>
      <c r="H3" s="106"/>
    </row>
    <row r="4" spans="1:11" ht="17.25" customHeight="1" x14ac:dyDescent="0.15">
      <c r="A4" s="104" t="s">
        <v>9</v>
      </c>
      <c r="B4" s="315"/>
      <c r="C4" s="316"/>
      <c r="D4" s="316"/>
      <c r="E4" s="316"/>
      <c r="F4" s="316"/>
      <c r="G4" s="316"/>
      <c r="H4" s="317" t="s">
        <v>10</v>
      </c>
    </row>
    <row r="5" spans="1:11" ht="12.75" customHeight="1" x14ac:dyDescent="0.15">
      <c r="A5" s="15" t="s">
        <v>11</v>
      </c>
      <c r="B5" s="35">
        <v>10000</v>
      </c>
      <c r="C5" s="2">
        <v>40000</v>
      </c>
      <c r="D5" s="2" t="s">
        <v>12</v>
      </c>
      <c r="E5" s="324" t="s">
        <v>13</v>
      </c>
      <c r="F5" s="29">
        <v>0.05</v>
      </c>
      <c r="G5" s="58">
        <f t="shared" ref="G5:G15" si="0">B5*F5</f>
        <v>500</v>
      </c>
      <c r="H5" s="318"/>
    </row>
    <row r="6" spans="1:11" ht="14" x14ac:dyDescent="0.15">
      <c r="A6" s="15" t="s">
        <v>14</v>
      </c>
      <c r="B6" s="35">
        <v>14000</v>
      </c>
      <c r="C6" s="2">
        <v>27000</v>
      </c>
      <c r="D6" s="2" t="s">
        <v>15</v>
      </c>
      <c r="E6" s="325"/>
      <c r="F6" s="29">
        <v>0.05</v>
      </c>
      <c r="G6" s="58">
        <f t="shared" si="0"/>
        <v>700</v>
      </c>
      <c r="H6" s="318"/>
    </row>
    <row r="7" spans="1:11" ht="14" x14ac:dyDescent="0.15">
      <c r="A7" s="15" t="s">
        <v>16</v>
      </c>
      <c r="B7" s="35">
        <v>7000</v>
      </c>
      <c r="C7" s="2">
        <v>4000</v>
      </c>
      <c r="D7" s="2" t="s">
        <v>17</v>
      </c>
      <c r="E7" s="325"/>
      <c r="F7" s="29">
        <v>0.05</v>
      </c>
      <c r="G7" s="58">
        <f t="shared" si="0"/>
        <v>350</v>
      </c>
      <c r="H7" s="318"/>
    </row>
    <row r="8" spans="1:11" ht="14" x14ac:dyDescent="0.15">
      <c r="A8" s="15" t="s">
        <v>18</v>
      </c>
      <c r="B8" s="35">
        <v>5000</v>
      </c>
      <c r="C8" s="2">
        <v>30000</v>
      </c>
      <c r="D8" s="2" t="s">
        <v>19</v>
      </c>
      <c r="E8" s="325"/>
      <c r="F8" s="29">
        <v>0.05</v>
      </c>
      <c r="G8" s="58">
        <f t="shared" si="0"/>
        <v>250</v>
      </c>
      <c r="H8" s="318"/>
      <c r="J8" s="98"/>
      <c r="K8" s="98"/>
    </row>
    <row r="9" spans="1:11" ht="14" x14ac:dyDescent="0.15">
      <c r="A9" s="15" t="s">
        <v>20</v>
      </c>
      <c r="B9" s="35">
        <v>2000</v>
      </c>
      <c r="C9" s="2">
        <v>3000</v>
      </c>
      <c r="D9" s="2" t="s">
        <v>21</v>
      </c>
      <c r="E9" s="325"/>
      <c r="F9" s="29">
        <v>0.05</v>
      </c>
      <c r="G9" s="58">
        <f t="shared" si="0"/>
        <v>100</v>
      </c>
      <c r="H9" s="318"/>
    </row>
    <row r="10" spans="1:11" ht="14" x14ac:dyDescent="0.15">
      <c r="A10" s="15" t="s">
        <v>22</v>
      </c>
      <c r="B10" s="35">
        <v>7000</v>
      </c>
      <c r="C10" s="2">
        <v>10000</v>
      </c>
      <c r="D10" s="2" t="s">
        <v>23</v>
      </c>
      <c r="E10" s="325"/>
      <c r="F10" s="29">
        <v>0.05</v>
      </c>
      <c r="G10" s="58">
        <f t="shared" si="0"/>
        <v>350</v>
      </c>
      <c r="H10" s="318"/>
    </row>
    <row r="11" spans="1:11" ht="14" x14ac:dyDescent="0.15">
      <c r="A11" s="15" t="s">
        <v>24</v>
      </c>
      <c r="B11" s="35">
        <v>5000</v>
      </c>
      <c r="C11" s="2">
        <v>5000</v>
      </c>
      <c r="D11" s="2" t="s">
        <v>25</v>
      </c>
      <c r="E11" s="326"/>
      <c r="F11" s="29">
        <v>0.05</v>
      </c>
      <c r="G11" s="58">
        <f t="shared" si="0"/>
        <v>250</v>
      </c>
      <c r="H11" s="319"/>
    </row>
    <row r="12" spans="1:11" ht="13.25" customHeight="1" x14ac:dyDescent="0.15">
      <c r="A12" s="4" t="s">
        <v>26</v>
      </c>
      <c r="B12" s="35">
        <v>400</v>
      </c>
      <c r="C12" s="2"/>
      <c r="D12" s="328" t="s">
        <v>27</v>
      </c>
      <c r="E12" s="327" t="s">
        <v>28</v>
      </c>
      <c r="F12" s="29">
        <v>0.01</v>
      </c>
      <c r="G12" s="32">
        <f t="shared" si="0"/>
        <v>4</v>
      </c>
      <c r="H12" s="318" t="s">
        <v>29</v>
      </c>
    </row>
    <row r="13" spans="1:11" ht="13.25" customHeight="1" x14ac:dyDescent="0.15">
      <c r="A13" s="4" t="s">
        <v>30</v>
      </c>
      <c r="B13" s="35">
        <v>300</v>
      </c>
      <c r="C13" s="2"/>
      <c r="D13" s="329"/>
      <c r="E13" s="325"/>
      <c r="F13" s="29">
        <v>0.01</v>
      </c>
      <c r="G13" s="32">
        <f t="shared" si="0"/>
        <v>3</v>
      </c>
      <c r="H13" s="318"/>
    </row>
    <row r="14" spans="1:11" ht="14" x14ac:dyDescent="0.15">
      <c r="A14" s="4" t="s">
        <v>31</v>
      </c>
      <c r="B14" s="35">
        <v>1400</v>
      </c>
      <c r="C14" s="2"/>
      <c r="D14" s="329"/>
      <c r="E14" s="325"/>
      <c r="F14" s="29">
        <v>0.02</v>
      </c>
      <c r="G14" s="32">
        <f t="shared" si="0"/>
        <v>28</v>
      </c>
      <c r="H14" s="318"/>
    </row>
    <row r="15" spans="1:11" ht="14" x14ac:dyDescent="0.15">
      <c r="A15" s="4" t="s">
        <v>32</v>
      </c>
      <c r="B15" s="35">
        <v>300</v>
      </c>
      <c r="C15" s="2"/>
      <c r="D15" s="330"/>
      <c r="E15" s="326"/>
      <c r="F15" s="29">
        <v>0.01</v>
      </c>
      <c r="G15" s="32">
        <f t="shared" si="0"/>
        <v>3</v>
      </c>
      <c r="H15" s="318"/>
    </row>
    <row r="16" spans="1:11" ht="15" thickBot="1" x14ac:dyDescent="0.2">
      <c r="A16" s="7" t="s">
        <v>33</v>
      </c>
      <c r="B16" s="36">
        <f>SUM(B5:B15)</f>
        <v>52400</v>
      </c>
      <c r="C16" s="5">
        <f>SUM(C5:C15)</f>
        <v>119000</v>
      </c>
      <c r="D16" s="5"/>
      <c r="E16" s="49"/>
      <c r="F16" s="30"/>
      <c r="G16" s="33">
        <f>SUM(G5:G15)</f>
        <v>2538</v>
      </c>
      <c r="H16" s="320"/>
    </row>
    <row r="17" spans="1:8" ht="17.25" customHeight="1" x14ac:dyDescent="0.15">
      <c r="A17" s="104" t="s">
        <v>34</v>
      </c>
      <c r="B17" s="332"/>
      <c r="C17" s="333"/>
      <c r="D17" s="333"/>
      <c r="E17" s="333"/>
      <c r="F17" s="333"/>
      <c r="G17" s="334"/>
      <c r="H17" s="114"/>
    </row>
    <row r="18" spans="1:8" ht="14" x14ac:dyDescent="0.15">
      <c r="A18" s="4" t="s">
        <v>35</v>
      </c>
      <c r="B18" s="35">
        <v>2000</v>
      </c>
      <c r="C18" s="2">
        <v>3000</v>
      </c>
      <c r="D18" s="328" t="s">
        <v>36</v>
      </c>
      <c r="E18" s="48" t="s">
        <v>37</v>
      </c>
      <c r="F18" s="29">
        <v>0.01</v>
      </c>
      <c r="G18" s="32">
        <f>B18*F18</f>
        <v>20</v>
      </c>
      <c r="H18" s="115"/>
    </row>
    <row r="19" spans="1:8" ht="14" x14ac:dyDescent="0.15">
      <c r="A19" s="4" t="s">
        <v>38</v>
      </c>
      <c r="B19" s="35">
        <v>5000</v>
      </c>
      <c r="C19" s="2">
        <v>1000</v>
      </c>
      <c r="D19" s="329"/>
      <c r="E19" s="48" t="s">
        <v>37</v>
      </c>
      <c r="F19" s="29">
        <v>0.01</v>
      </c>
      <c r="G19" s="32">
        <f>B19*F19</f>
        <v>50</v>
      </c>
      <c r="H19" s="115"/>
    </row>
    <row r="20" spans="1:8" ht="14" x14ac:dyDescent="0.15">
      <c r="A20" s="4" t="s">
        <v>39</v>
      </c>
      <c r="B20" s="35">
        <v>200</v>
      </c>
      <c r="C20" s="2"/>
      <c r="D20" s="329"/>
      <c r="E20" s="51"/>
      <c r="F20" s="29">
        <v>0.01</v>
      </c>
      <c r="G20" s="32">
        <f>B20*F20</f>
        <v>2</v>
      </c>
      <c r="H20" s="115"/>
    </row>
    <row r="21" spans="1:8" ht="14" x14ac:dyDescent="0.15">
      <c r="A21" s="4" t="s">
        <v>40</v>
      </c>
      <c r="B21" s="35">
        <v>4000</v>
      </c>
      <c r="C21" s="2"/>
      <c r="D21" s="330"/>
      <c r="E21" s="51"/>
      <c r="F21" s="29">
        <v>0.01</v>
      </c>
      <c r="G21" s="32">
        <f>B21*F21</f>
        <v>40</v>
      </c>
      <c r="H21" s="115"/>
    </row>
    <row r="22" spans="1:8" ht="15" thickBot="1" x14ac:dyDescent="0.2">
      <c r="A22" s="7" t="s">
        <v>33</v>
      </c>
      <c r="B22" s="36">
        <f>SUM(B18:B21)</f>
        <v>11200</v>
      </c>
      <c r="C22" s="5">
        <f>SUM(C18:C21)</f>
        <v>4000</v>
      </c>
      <c r="D22" s="5"/>
      <c r="E22" s="49"/>
      <c r="F22" s="30"/>
      <c r="G22" s="33">
        <f>SUM(G18:G21)</f>
        <v>112</v>
      </c>
      <c r="H22" s="118"/>
    </row>
    <row r="23" spans="1:8" ht="28" x14ac:dyDescent="0.15">
      <c r="A23" s="108" t="s">
        <v>41</v>
      </c>
      <c r="B23" s="321"/>
      <c r="C23" s="322"/>
      <c r="D23" s="322"/>
      <c r="E23" s="322"/>
      <c r="F23" s="322"/>
      <c r="G23" s="323"/>
      <c r="H23" s="117" t="s">
        <v>42</v>
      </c>
    </row>
    <row r="24" spans="1:8" ht="28" x14ac:dyDescent="0.15">
      <c r="A24" s="14" t="s">
        <v>43</v>
      </c>
      <c r="B24" s="38">
        <v>1700</v>
      </c>
      <c r="C24" s="81">
        <v>5000</v>
      </c>
      <c r="D24" s="81" t="s">
        <v>44</v>
      </c>
      <c r="E24" s="82" t="s">
        <v>45</v>
      </c>
      <c r="F24" s="31">
        <v>1</v>
      </c>
      <c r="G24" s="58">
        <f t="shared" ref="G24:G29" si="1">B24*F24</f>
        <v>1700</v>
      </c>
      <c r="H24" s="116" t="s">
        <v>46</v>
      </c>
    </row>
    <row r="25" spans="1:8" ht="13.25" customHeight="1" x14ac:dyDescent="0.15">
      <c r="A25" s="15" t="s">
        <v>47</v>
      </c>
      <c r="B25" s="38">
        <v>2000</v>
      </c>
      <c r="C25" s="81"/>
      <c r="D25" s="81" t="s">
        <v>44</v>
      </c>
      <c r="E25" s="82" t="s">
        <v>45</v>
      </c>
      <c r="F25" s="31">
        <v>1</v>
      </c>
      <c r="G25" s="58">
        <f t="shared" si="1"/>
        <v>2000</v>
      </c>
      <c r="H25" s="115"/>
    </row>
    <row r="26" spans="1:8" ht="13.25" customHeight="1" x14ac:dyDescent="0.15">
      <c r="A26" s="15" t="s">
        <v>48</v>
      </c>
      <c r="B26" s="38">
        <v>400</v>
      </c>
      <c r="C26" s="81"/>
      <c r="D26" s="81" t="s">
        <v>49</v>
      </c>
      <c r="E26" s="52"/>
      <c r="F26" s="31">
        <v>1</v>
      </c>
      <c r="G26" s="32">
        <f t="shared" si="1"/>
        <v>400</v>
      </c>
      <c r="H26" s="115"/>
    </row>
    <row r="27" spans="1:8" ht="13.25" customHeight="1" x14ac:dyDescent="0.15">
      <c r="A27" s="15" t="s">
        <v>50</v>
      </c>
      <c r="B27" s="35">
        <v>300</v>
      </c>
      <c r="C27" s="2"/>
      <c r="D27" s="2" t="s">
        <v>51</v>
      </c>
      <c r="E27" s="51"/>
      <c r="F27" s="31">
        <v>1</v>
      </c>
      <c r="G27" s="32">
        <f t="shared" si="1"/>
        <v>300</v>
      </c>
      <c r="H27" s="115"/>
    </row>
    <row r="28" spans="1:8" ht="13.25" customHeight="1" x14ac:dyDescent="0.15">
      <c r="A28" s="15" t="s">
        <v>52</v>
      </c>
      <c r="B28" s="35">
        <v>700</v>
      </c>
      <c r="C28" s="2"/>
      <c r="D28" s="2" t="s">
        <v>53</v>
      </c>
      <c r="E28" s="82" t="s">
        <v>45</v>
      </c>
      <c r="F28" s="31">
        <v>1</v>
      </c>
      <c r="G28" s="32">
        <f t="shared" si="1"/>
        <v>700</v>
      </c>
      <c r="H28" s="115"/>
    </row>
    <row r="29" spans="1:8" ht="13.25" customHeight="1" x14ac:dyDescent="0.15">
      <c r="A29" s="15" t="s">
        <v>54</v>
      </c>
      <c r="B29" s="35">
        <v>800</v>
      </c>
      <c r="C29" s="2"/>
      <c r="D29" s="2" t="s">
        <v>55</v>
      </c>
      <c r="E29" s="82" t="s">
        <v>45</v>
      </c>
      <c r="F29" s="31">
        <v>1</v>
      </c>
      <c r="G29" s="32">
        <f t="shared" si="1"/>
        <v>800</v>
      </c>
      <c r="H29" s="115"/>
    </row>
    <row r="30" spans="1:8" ht="15" thickBot="1" x14ac:dyDescent="0.2">
      <c r="A30" s="7" t="s">
        <v>33</v>
      </c>
      <c r="B30" s="36">
        <f>SUM(B24:B29)</f>
        <v>5900</v>
      </c>
      <c r="C30" s="5">
        <f>SUM(C24:C29)</f>
        <v>5000</v>
      </c>
      <c r="D30" s="5"/>
      <c r="E30" s="49"/>
      <c r="F30" s="30"/>
      <c r="G30" s="33">
        <f>SUM(G24:G29)</f>
        <v>5900</v>
      </c>
      <c r="H30" s="109"/>
    </row>
    <row r="31" spans="1:8" ht="17.25" customHeight="1" x14ac:dyDescent="0.15">
      <c r="A31" s="104" t="s">
        <v>56</v>
      </c>
      <c r="B31" s="37"/>
      <c r="C31" s="6"/>
      <c r="D31" s="6"/>
      <c r="E31" s="50"/>
      <c r="F31" s="128"/>
      <c r="G31" s="129"/>
      <c r="H31" s="138"/>
    </row>
    <row r="32" spans="1:8" ht="14" x14ac:dyDescent="0.15">
      <c r="A32" s="4" t="s">
        <v>57</v>
      </c>
      <c r="B32" s="35">
        <v>1000</v>
      </c>
      <c r="C32" s="2">
        <v>10000</v>
      </c>
      <c r="D32" s="2" t="s">
        <v>58</v>
      </c>
      <c r="E32" s="48" t="s">
        <v>59</v>
      </c>
      <c r="F32" s="31">
        <v>1</v>
      </c>
      <c r="G32" s="58">
        <f>B32*F32</f>
        <v>1000</v>
      </c>
      <c r="H32" s="115"/>
    </row>
    <row r="33" spans="1:8" ht="15" thickBot="1" x14ac:dyDescent="0.2">
      <c r="A33" s="7" t="s">
        <v>33</v>
      </c>
      <c r="B33" s="36">
        <f>SUM(B32:B32)</f>
        <v>1000</v>
      </c>
      <c r="C33" s="5">
        <f>SUM(C32:C32)</f>
        <v>10000</v>
      </c>
      <c r="D33" s="5"/>
      <c r="E33" s="49"/>
      <c r="F33" s="30"/>
      <c r="G33" s="34">
        <f>G32</f>
        <v>1000</v>
      </c>
      <c r="H33" s="109"/>
    </row>
    <row r="34" spans="1:8" ht="28" x14ac:dyDescent="0.15">
      <c r="A34" s="108" t="s">
        <v>60</v>
      </c>
      <c r="B34" s="130"/>
      <c r="C34" s="134"/>
      <c r="D34" s="6"/>
      <c r="E34" s="50"/>
      <c r="F34" s="128"/>
      <c r="G34" s="129"/>
      <c r="H34" s="138" t="s">
        <v>61</v>
      </c>
    </row>
    <row r="35" spans="1:8" ht="14" x14ac:dyDescent="0.15">
      <c r="A35" s="15" t="s">
        <v>62</v>
      </c>
      <c r="B35" s="131">
        <v>20000</v>
      </c>
      <c r="C35" s="135">
        <v>8000</v>
      </c>
      <c r="D35" s="2" t="s">
        <v>63</v>
      </c>
      <c r="E35" s="48" t="s">
        <v>59</v>
      </c>
      <c r="F35" s="31">
        <v>1</v>
      </c>
      <c r="G35" s="58">
        <f>B35*F35</f>
        <v>20000</v>
      </c>
      <c r="H35" s="117"/>
    </row>
    <row r="36" spans="1:8" ht="16" x14ac:dyDescent="0.15">
      <c r="A36" s="15" t="s">
        <v>64</v>
      </c>
      <c r="B36" s="131">
        <v>15000</v>
      </c>
      <c r="C36" s="135">
        <v>20000</v>
      </c>
      <c r="D36" s="2" t="s">
        <v>63</v>
      </c>
      <c r="E36" s="48" t="s">
        <v>59</v>
      </c>
      <c r="F36" s="31">
        <v>1</v>
      </c>
      <c r="G36" s="58">
        <f>B36*F36</f>
        <v>15000</v>
      </c>
      <c r="H36" s="115"/>
    </row>
    <row r="37" spans="1:8" ht="15" thickBot="1" x14ac:dyDescent="0.2">
      <c r="A37" s="7" t="s">
        <v>33</v>
      </c>
      <c r="B37" s="132">
        <f>SUM(B35:B36)</f>
        <v>35000</v>
      </c>
      <c r="C37" s="136"/>
      <c r="D37" s="5"/>
      <c r="E37" s="5"/>
      <c r="F37" s="30"/>
      <c r="G37" s="33">
        <f>SUM(G35:G36)</f>
        <v>35000</v>
      </c>
      <c r="H37" s="115"/>
    </row>
    <row r="38" spans="1:8" ht="17.25" customHeight="1" thickBot="1" x14ac:dyDescent="0.2">
      <c r="A38" s="110" t="s">
        <v>65</v>
      </c>
      <c r="B38" s="133">
        <f>B16+B22+B30+B33+B37</f>
        <v>105500</v>
      </c>
      <c r="C38" s="137">
        <f>C16+C22+C30+C33</f>
        <v>138000</v>
      </c>
      <c r="D38" s="112"/>
      <c r="E38" s="112"/>
      <c r="F38" s="112"/>
      <c r="G38" s="111">
        <f>G16+G22+G30+G33+G37</f>
        <v>44550</v>
      </c>
      <c r="H38" s="109"/>
    </row>
    <row r="39" spans="1:8" ht="14" thickBot="1" x14ac:dyDescent="0.2"/>
    <row r="40" spans="1:8" ht="21" customHeight="1" x14ac:dyDescent="0.15">
      <c r="A40" s="122" t="s">
        <v>66</v>
      </c>
      <c r="B40" s="123"/>
      <c r="C40" s="123"/>
      <c r="D40" s="123"/>
      <c r="E40" s="123"/>
      <c r="F40" s="124"/>
      <c r="G40" s="124"/>
      <c r="H40" s="125"/>
    </row>
    <row r="41" spans="1:8" ht="26" customHeight="1" x14ac:dyDescent="0.15">
      <c r="A41" s="126" t="s">
        <v>67</v>
      </c>
      <c r="B41" s="2"/>
      <c r="C41" s="2"/>
      <c r="D41" s="2"/>
      <c r="E41" s="2"/>
      <c r="F41" s="62"/>
      <c r="G41" s="62"/>
      <c r="H41" s="115" t="s">
        <v>68</v>
      </c>
    </row>
    <row r="42" spans="1:8" ht="14" x14ac:dyDescent="0.15">
      <c r="A42" s="15" t="s">
        <v>69</v>
      </c>
      <c r="B42" s="35">
        <v>-1000000</v>
      </c>
      <c r="C42" s="2">
        <v>70000</v>
      </c>
      <c r="D42" s="2" t="s">
        <v>70</v>
      </c>
      <c r="E42" s="2"/>
      <c r="F42" s="62"/>
      <c r="G42" s="62"/>
      <c r="H42" s="115"/>
    </row>
    <row r="43" spans="1:8" ht="15" thickBot="1" x14ac:dyDescent="0.2">
      <c r="A43" s="7" t="s">
        <v>33</v>
      </c>
      <c r="B43" s="36">
        <f>SUM(B42:B42)</f>
        <v>-1000000</v>
      </c>
      <c r="C43" s="5">
        <f>SUM(C42:C42)</f>
        <v>70000</v>
      </c>
      <c r="D43" s="5"/>
      <c r="E43" s="5"/>
      <c r="F43" s="13"/>
      <c r="G43" s="13"/>
      <c r="H43" s="118"/>
    </row>
    <row r="44" spans="1:8" ht="17.25" customHeight="1" x14ac:dyDescent="0.15">
      <c r="A44" s="119" t="s">
        <v>71</v>
      </c>
      <c r="B44" s="127"/>
      <c r="C44" s="127"/>
      <c r="D44" s="127"/>
      <c r="E44" s="127"/>
      <c r="F44" s="12"/>
      <c r="G44" s="12"/>
      <c r="H44" s="117"/>
    </row>
    <row r="45" spans="1:8" ht="28" x14ac:dyDescent="0.15">
      <c r="A45" s="15" t="s">
        <v>72</v>
      </c>
      <c r="B45" s="39">
        <v>-15000</v>
      </c>
      <c r="C45" s="2"/>
      <c r="D45" s="2" t="s">
        <v>73</v>
      </c>
      <c r="E45" s="2"/>
      <c r="F45" s="62"/>
      <c r="G45" s="62"/>
      <c r="H45" s="115"/>
    </row>
    <row r="46" spans="1:8" ht="14" x14ac:dyDescent="0.15">
      <c r="A46" s="15" t="s">
        <v>74</v>
      </c>
      <c r="B46" s="120">
        <v>15000</v>
      </c>
      <c r="C46" s="121"/>
      <c r="D46" s="121"/>
      <c r="E46" s="121"/>
      <c r="F46" s="62"/>
      <c r="G46" s="62"/>
      <c r="H46" s="115" t="s">
        <v>75</v>
      </c>
    </row>
    <row r="47" spans="1:8" ht="15" thickBot="1" x14ac:dyDescent="0.2">
      <c r="A47" s="157" t="s">
        <v>33</v>
      </c>
      <c r="B47" s="158">
        <f>SUM(B45:B46)</f>
        <v>0</v>
      </c>
      <c r="C47" s="159"/>
      <c r="D47" s="159"/>
      <c r="E47" s="159"/>
      <c r="F47" s="160"/>
      <c r="G47" s="160"/>
      <c r="H47" s="161"/>
    </row>
    <row r="48" spans="1:8" ht="17.25" customHeight="1" thickBot="1" x14ac:dyDescent="0.2">
      <c r="A48" s="113" t="s">
        <v>76</v>
      </c>
      <c r="B48" s="162">
        <f>B43+B46</f>
        <v>-985000</v>
      </c>
      <c r="C48" s="154">
        <f>C43+C46</f>
        <v>70000</v>
      </c>
      <c r="D48" s="154"/>
      <c r="E48" s="154"/>
      <c r="F48" s="155"/>
      <c r="G48" s="155"/>
      <c r="H48" s="156"/>
    </row>
    <row r="49" spans="1:8" ht="14" thickBot="1" x14ac:dyDescent="0.2"/>
    <row r="50" spans="1:8" ht="21" customHeight="1" x14ac:dyDescent="0.15">
      <c r="A50" s="144" t="s">
        <v>77</v>
      </c>
      <c r="B50" s="340"/>
      <c r="C50" s="340"/>
      <c r="D50" s="340"/>
      <c r="E50" s="340"/>
      <c r="F50" s="340"/>
      <c r="G50" s="340"/>
      <c r="H50" s="145"/>
    </row>
    <row r="51" spans="1:8" ht="17.25" customHeight="1" x14ac:dyDescent="0.15">
      <c r="A51" s="146" t="s">
        <v>78</v>
      </c>
      <c r="B51" s="346"/>
      <c r="C51" s="346"/>
      <c r="D51" s="346"/>
      <c r="E51" s="346"/>
      <c r="F51" s="346"/>
      <c r="G51" s="346"/>
      <c r="H51" s="115"/>
    </row>
    <row r="52" spans="1:8" ht="12.75" customHeight="1" x14ac:dyDescent="0.15">
      <c r="A52" s="15" t="s">
        <v>79</v>
      </c>
      <c r="B52" s="341"/>
      <c r="C52" s="2">
        <v>3000</v>
      </c>
      <c r="D52" s="2"/>
      <c r="E52" s="331" t="s">
        <v>80</v>
      </c>
      <c r="F52" s="62"/>
      <c r="G52" s="62"/>
      <c r="H52" s="115"/>
    </row>
    <row r="53" spans="1:8" ht="14" x14ac:dyDescent="0.15">
      <c r="A53" s="15" t="s">
        <v>81</v>
      </c>
      <c r="B53" s="341"/>
      <c r="C53" s="2">
        <v>5000</v>
      </c>
      <c r="D53" s="2"/>
      <c r="E53" s="331"/>
      <c r="F53" s="62"/>
      <c r="G53" s="62"/>
      <c r="H53" s="115"/>
    </row>
    <row r="54" spans="1:8" ht="14" x14ac:dyDescent="0.15">
      <c r="A54" s="15" t="s">
        <v>82</v>
      </c>
      <c r="B54" s="341"/>
      <c r="C54" s="2">
        <v>2000</v>
      </c>
      <c r="D54" s="2"/>
      <c r="E54" s="331"/>
      <c r="F54" s="62"/>
      <c r="G54" s="62"/>
      <c r="H54" s="115"/>
    </row>
    <row r="55" spans="1:8" ht="14" x14ac:dyDescent="0.15">
      <c r="A55" s="15" t="s">
        <v>83</v>
      </c>
      <c r="B55" s="341"/>
      <c r="C55" s="2">
        <v>1000</v>
      </c>
      <c r="D55" s="2"/>
      <c r="E55" s="331"/>
      <c r="F55" s="62"/>
      <c r="G55" s="62"/>
      <c r="H55" s="115"/>
    </row>
    <row r="56" spans="1:8" ht="14" x14ac:dyDescent="0.15">
      <c r="A56" s="15" t="s">
        <v>84</v>
      </c>
      <c r="B56" s="341"/>
      <c r="C56" s="2">
        <v>7000</v>
      </c>
      <c r="D56" s="2"/>
      <c r="E56" s="331"/>
      <c r="F56" s="62"/>
      <c r="G56" s="62"/>
      <c r="H56" s="115"/>
    </row>
    <row r="57" spans="1:8" ht="15" thickBot="1" x14ac:dyDescent="0.2">
      <c r="A57" s="7" t="s">
        <v>33</v>
      </c>
      <c r="B57" s="342"/>
      <c r="C57" s="5">
        <f>SUM(C52:C56)</f>
        <v>18000</v>
      </c>
      <c r="D57" s="5"/>
      <c r="E57" s="49"/>
      <c r="F57" s="13"/>
      <c r="G57" s="13"/>
      <c r="H57" s="118"/>
    </row>
    <row r="58" spans="1:8" ht="17.25" customHeight="1" x14ac:dyDescent="0.15">
      <c r="A58" s="140" t="s">
        <v>85</v>
      </c>
      <c r="B58" s="347"/>
      <c r="C58" s="347"/>
      <c r="D58" s="347"/>
      <c r="E58" s="347"/>
      <c r="F58" s="347"/>
      <c r="G58" s="347"/>
      <c r="H58" s="138"/>
    </row>
    <row r="59" spans="1:8" ht="12.75" customHeight="1" x14ac:dyDescent="0.15">
      <c r="A59" s="15" t="s">
        <v>86</v>
      </c>
      <c r="B59" s="341"/>
      <c r="C59" s="2"/>
      <c r="D59" s="2"/>
      <c r="E59" s="339" t="s">
        <v>80</v>
      </c>
      <c r="F59" s="142"/>
      <c r="G59" s="62"/>
      <c r="H59" s="115"/>
    </row>
    <row r="60" spans="1:8" ht="14" x14ac:dyDescent="0.15">
      <c r="A60" s="15" t="s">
        <v>87</v>
      </c>
      <c r="B60" s="341"/>
      <c r="C60" s="2"/>
      <c r="D60" s="2"/>
      <c r="E60" s="339"/>
      <c r="F60" s="142"/>
      <c r="G60" s="62"/>
      <c r="H60" s="115"/>
    </row>
    <row r="61" spans="1:8" ht="14" x14ac:dyDescent="0.15">
      <c r="A61" s="15" t="s">
        <v>88</v>
      </c>
      <c r="B61" s="341"/>
      <c r="C61" s="2">
        <v>1</v>
      </c>
      <c r="D61" s="2"/>
      <c r="E61" s="339"/>
      <c r="F61" s="143"/>
      <c r="G61" s="62"/>
      <c r="H61" s="115"/>
    </row>
    <row r="62" spans="1:8" ht="15" thickBot="1" x14ac:dyDescent="0.2">
      <c r="A62" s="7" t="s">
        <v>33</v>
      </c>
      <c r="B62" s="342"/>
      <c r="C62" s="5">
        <f>SUM(C59:C61)</f>
        <v>1</v>
      </c>
      <c r="D62" s="5"/>
      <c r="E62" s="147"/>
      <c r="F62" s="148"/>
      <c r="G62" s="13"/>
      <c r="H62" s="118"/>
    </row>
    <row r="63" spans="1:8" ht="17.25" customHeight="1" x14ac:dyDescent="0.15">
      <c r="A63" s="140" t="s">
        <v>89</v>
      </c>
      <c r="B63" s="347"/>
      <c r="C63" s="347"/>
      <c r="D63" s="347"/>
      <c r="E63" s="347"/>
      <c r="F63" s="347"/>
      <c r="G63" s="347"/>
      <c r="H63" s="138"/>
    </row>
    <row r="64" spans="1:8" ht="14" x14ac:dyDescent="0.15">
      <c r="A64" s="15" t="s">
        <v>90</v>
      </c>
      <c r="B64" s="341"/>
      <c r="C64" s="2">
        <v>10000</v>
      </c>
      <c r="D64" s="2"/>
      <c r="E64" s="53" t="s">
        <v>91</v>
      </c>
      <c r="F64" s="62"/>
      <c r="G64" s="62"/>
      <c r="H64" s="115"/>
    </row>
    <row r="65" spans="1:8" ht="14" x14ac:dyDescent="0.15">
      <c r="A65" s="15" t="s">
        <v>92</v>
      </c>
      <c r="B65" s="341"/>
      <c r="C65" s="2"/>
      <c r="D65" s="2"/>
      <c r="E65" s="47" t="s">
        <v>93</v>
      </c>
      <c r="F65" s="62"/>
      <c r="G65" s="62"/>
      <c r="H65" s="115"/>
    </row>
    <row r="66" spans="1:8" ht="14" x14ac:dyDescent="0.15">
      <c r="A66" s="3" t="s">
        <v>33</v>
      </c>
      <c r="B66" s="341"/>
      <c r="C66" s="121">
        <f>SUM(C64:C65)</f>
        <v>10000</v>
      </c>
      <c r="D66" s="121"/>
      <c r="E66" s="121"/>
      <c r="F66" s="62"/>
      <c r="G66" s="62"/>
      <c r="H66" s="115"/>
    </row>
    <row r="67" spans="1:8" ht="17.25" customHeight="1" thickBot="1" x14ac:dyDescent="0.2">
      <c r="A67" s="149" t="s">
        <v>94</v>
      </c>
      <c r="B67" s="348"/>
      <c r="C67" s="348"/>
      <c r="D67" s="348"/>
      <c r="E67" s="348"/>
      <c r="F67" s="348"/>
      <c r="G67" s="348"/>
      <c r="H67" s="118"/>
    </row>
    <row r="68" spans="1:8" ht="56" x14ac:dyDescent="0.15">
      <c r="A68" s="150" t="s">
        <v>95</v>
      </c>
      <c r="B68" s="345"/>
      <c r="C68" s="6"/>
      <c r="D68" s="6"/>
      <c r="E68" s="151" t="s">
        <v>96</v>
      </c>
      <c r="F68" s="152"/>
      <c r="G68" s="152"/>
      <c r="H68" s="138"/>
    </row>
    <row r="69" spans="1:8" ht="56" x14ac:dyDescent="0.15">
      <c r="A69" s="15" t="s">
        <v>97</v>
      </c>
      <c r="B69" s="341"/>
      <c r="C69" s="2"/>
      <c r="D69" s="2"/>
      <c r="E69" s="48" t="s">
        <v>98</v>
      </c>
      <c r="F69" s="62"/>
      <c r="G69" s="62"/>
      <c r="H69" s="115"/>
    </row>
    <row r="70" spans="1:8" x14ac:dyDescent="0.15">
      <c r="A70" s="15"/>
      <c r="B70" s="341"/>
      <c r="C70" s="2"/>
      <c r="D70" s="2"/>
      <c r="E70" s="2"/>
      <c r="F70" s="62"/>
      <c r="G70" s="62"/>
      <c r="H70" s="115"/>
    </row>
    <row r="71" spans="1:8" ht="15" thickBot="1" x14ac:dyDescent="0.2">
      <c r="A71" s="7" t="s">
        <v>33</v>
      </c>
      <c r="B71" s="342"/>
      <c r="C71" s="5">
        <f>SUM(C68:C70)</f>
        <v>0</v>
      </c>
      <c r="D71" s="5"/>
      <c r="E71" s="5"/>
      <c r="F71" s="13"/>
      <c r="G71" s="13"/>
      <c r="H71" s="118"/>
    </row>
    <row r="72" spans="1:8" ht="17.25" customHeight="1" thickBot="1" x14ac:dyDescent="0.2">
      <c r="A72" s="139" t="s">
        <v>99</v>
      </c>
      <c r="B72" s="153"/>
      <c r="C72" s="154">
        <f>C57+C62+C66</f>
        <v>28001</v>
      </c>
      <c r="D72" s="154"/>
      <c r="E72" s="154"/>
      <c r="F72" s="155"/>
      <c r="G72" s="155"/>
      <c r="H72" s="156"/>
    </row>
    <row r="73" spans="1:8" x14ac:dyDescent="0.15">
      <c r="A73" s="141"/>
      <c r="B73" s="59"/>
      <c r="C73" s="59"/>
      <c r="D73" s="59"/>
      <c r="E73" s="59"/>
    </row>
    <row r="74" spans="1:8" ht="14" thickBot="1" x14ac:dyDescent="0.2"/>
    <row r="75" spans="1:8" ht="39.5" customHeight="1" x14ac:dyDescent="0.15">
      <c r="A75" s="163" t="s">
        <v>100</v>
      </c>
      <c r="B75" s="343" t="s">
        <v>101</v>
      </c>
      <c r="C75" s="344"/>
    </row>
    <row r="76" spans="1:8" ht="40.25" customHeight="1" x14ac:dyDescent="0.15">
      <c r="A76" s="164" t="s">
        <v>102</v>
      </c>
      <c r="B76" s="335" t="s">
        <v>103</v>
      </c>
      <c r="C76" s="336"/>
    </row>
    <row r="77" spans="1:8" ht="30" customHeight="1" x14ac:dyDescent="0.15">
      <c r="A77" s="164" t="s">
        <v>104</v>
      </c>
      <c r="B77" s="335" t="s">
        <v>105</v>
      </c>
      <c r="C77" s="336"/>
    </row>
    <row r="78" spans="1:8" ht="29" customHeight="1" thickBot="1" x14ac:dyDescent="0.2">
      <c r="A78" s="165" t="s">
        <v>106</v>
      </c>
      <c r="B78" s="337" t="s">
        <v>105</v>
      </c>
      <c r="C78" s="338"/>
    </row>
    <row r="79" spans="1:8" ht="13.25" customHeight="1" x14ac:dyDescent="0.15">
      <c r="A79" s="166"/>
      <c r="B79" s="167"/>
      <c r="C79" s="167"/>
    </row>
    <row r="80" spans="1:8" ht="13.25" customHeight="1" x14ac:dyDescent="0.15">
      <c r="A80" s="166"/>
      <c r="B80" s="167"/>
      <c r="C80" s="167"/>
    </row>
    <row r="81" spans="1:5" ht="13.25" customHeight="1" x14ac:dyDescent="0.15">
      <c r="A81" s="166"/>
      <c r="B81" s="167"/>
      <c r="C81" s="167"/>
    </row>
    <row r="82" spans="1:5" ht="13.25" customHeight="1" x14ac:dyDescent="0.15">
      <c r="A82" s="166"/>
      <c r="B82" s="167"/>
      <c r="C82" s="167"/>
    </row>
    <row r="83" spans="1:5" ht="13.25" customHeight="1" x14ac:dyDescent="0.15">
      <c r="A83" s="168"/>
      <c r="B83" t="s">
        <v>107</v>
      </c>
    </row>
    <row r="84" spans="1:5" x14ac:dyDescent="0.15">
      <c r="A84" s="68"/>
      <c r="B84" s="60"/>
      <c r="C84" s="60"/>
    </row>
    <row r="85" spans="1:5" ht="14" x14ac:dyDescent="0.15">
      <c r="A85" s="9"/>
      <c r="B85" s="9" t="s">
        <v>108</v>
      </c>
      <c r="C85" s="9" t="s">
        <v>109</v>
      </c>
      <c r="D85" s="59"/>
      <c r="E85" s="59"/>
    </row>
    <row r="86" spans="1:5" ht="42" x14ac:dyDescent="0.15">
      <c r="A86" s="69" t="s">
        <v>110</v>
      </c>
      <c r="B86" s="70">
        <v>190000</v>
      </c>
      <c r="C86" s="71"/>
      <c r="D86" s="59"/>
      <c r="E86" s="59"/>
    </row>
    <row r="87" spans="1:5" x14ac:dyDescent="0.15">
      <c r="A87" s="62" t="s">
        <v>111</v>
      </c>
      <c r="B87" s="61">
        <f>B38</f>
        <v>105500</v>
      </c>
      <c r="C87" s="62"/>
    </row>
    <row r="88" spans="1:5" ht="28" x14ac:dyDescent="0.15">
      <c r="A88" s="63" t="s">
        <v>112</v>
      </c>
      <c r="B88" s="64">
        <f>B87*100/B86</f>
        <v>55.526315789473685</v>
      </c>
      <c r="C88" s="62"/>
    </row>
    <row r="89" spans="1:5" x14ac:dyDescent="0.15">
      <c r="A89" s="62"/>
      <c r="B89" s="62"/>
      <c r="C89" s="62"/>
    </row>
    <row r="90" spans="1:5" ht="14" x14ac:dyDescent="0.15">
      <c r="A90" s="78" t="s">
        <v>113</v>
      </c>
      <c r="B90" s="62"/>
      <c r="C90" s="65">
        <f>C38</f>
        <v>138000</v>
      </c>
    </row>
    <row r="91" spans="1:5" x14ac:dyDescent="0.15">
      <c r="A91" s="79" t="s">
        <v>114</v>
      </c>
      <c r="B91" s="62"/>
      <c r="C91" s="66">
        <f>C72+C48</f>
        <v>98001</v>
      </c>
    </row>
    <row r="92" spans="1:5" ht="42" x14ac:dyDescent="0.15">
      <c r="A92" s="80" t="s">
        <v>115</v>
      </c>
      <c r="B92" s="62"/>
      <c r="C92" s="66">
        <f>C91*100/C90</f>
        <v>71.015217391304347</v>
      </c>
    </row>
    <row r="93" spans="1:5" x14ac:dyDescent="0.15">
      <c r="A93" s="79" t="s">
        <v>116</v>
      </c>
      <c r="B93" s="62"/>
      <c r="C93" s="66">
        <f>100-C92</f>
        <v>28.984782608695653</v>
      </c>
    </row>
    <row r="94" spans="1:5" x14ac:dyDescent="0.15">
      <c r="A94" s="62"/>
      <c r="B94" s="62"/>
      <c r="C94" s="66"/>
    </row>
    <row r="95" spans="1:5" x14ac:dyDescent="0.15">
      <c r="A95" s="62" t="s">
        <v>117</v>
      </c>
      <c r="B95" s="62"/>
      <c r="C95" s="66">
        <f>C16+C22+C30</f>
        <v>128000</v>
      </c>
    </row>
    <row r="96" spans="1:5" x14ac:dyDescent="0.15">
      <c r="A96" s="62" t="s">
        <v>118</v>
      </c>
      <c r="B96" s="62"/>
      <c r="C96" s="66">
        <f>C62+C57+C48</f>
        <v>88001</v>
      </c>
    </row>
    <row r="97" spans="1:3" ht="42" x14ac:dyDescent="0.15">
      <c r="A97" s="63" t="s">
        <v>115</v>
      </c>
      <c r="B97" s="62"/>
      <c r="C97" s="66">
        <f>C96*100/C95</f>
        <v>68.750781250000003</v>
      </c>
    </row>
    <row r="98" spans="1:3" x14ac:dyDescent="0.15">
      <c r="A98" s="79" t="s">
        <v>116</v>
      </c>
      <c r="B98" s="62"/>
      <c r="C98" s="66">
        <f>100-C97</f>
        <v>31.249218749999997</v>
      </c>
    </row>
    <row r="99" spans="1:3" x14ac:dyDescent="0.15">
      <c r="A99" s="62"/>
      <c r="B99" s="62"/>
      <c r="C99" s="66"/>
    </row>
    <row r="100" spans="1:3" x14ac:dyDescent="0.15">
      <c r="A100" s="62" t="s">
        <v>119</v>
      </c>
      <c r="B100" s="62"/>
      <c r="C100" s="66">
        <f>C16</f>
        <v>119000</v>
      </c>
    </row>
    <row r="101" spans="1:3" x14ac:dyDescent="0.15">
      <c r="A101" s="62" t="s">
        <v>120</v>
      </c>
      <c r="B101" s="62"/>
      <c r="C101" s="66">
        <f>C48</f>
        <v>70000</v>
      </c>
    </row>
    <row r="102" spans="1:3" ht="42" x14ac:dyDescent="0.15">
      <c r="A102" s="63" t="s">
        <v>121</v>
      </c>
      <c r="B102" s="62"/>
      <c r="C102" s="67">
        <f>C101*100/C100</f>
        <v>58.823529411764703</v>
      </c>
    </row>
    <row r="103" spans="1:3" x14ac:dyDescent="0.15">
      <c r="A103" s="62"/>
      <c r="B103" s="62"/>
      <c r="C103" s="62"/>
    </row>
    <row r="104" spans="1:3" x14ac:dyDescent="0.15">
      <c r="A104" s="62" t="str">
        <f>A100</f>
        <v>Total des matières premières et auxiliaires</v>
      </c>
      <c r="B104" s="62"/>
      <c r="C104" s="66">
        <f>C100</f>
        <v>119000</v>
      </c>
    </row>
    <row r="105" spans="1:3" x14ac:dyDescent="0.15">
      <c r="A105" s="62" t="s">
        <v>122</v>
      </c>
      <c r="B105" s="62"/>
      <c r="C105" s="66">
        <f>C22</f>
        <v>4000</v>
      </c>
    </row>
    <row r="106" spans="1:3" x14ac:dyDescent="0.15">
      <c r="A106" s="62" t="s">
        <v>123</v>
      </c>
      <c r="B106" s="62"/>
      <c r="C106" s="62" t="s">
        <v>124</v>
      </c>
    </row>
    <row r="107" spans="1:3" ht="42" x14ac:dyDescent="0.15">
      <c r="A107" s="63" t="s">
        <v>125</v>
      </c>
      <c r="B107" s="62"/>
      <c r="C107" s="62"/>
    </row>
  </sheetData>
  <mergeCells count="24">
    <mergeCell ref="E52:E56"/>
    <mergeCell ref="B17:G17"/>
    <mergeCell ref="B76:C76"/>
    <mergeCell ref="B77:C77"/>
    <mergeCell ref="B78:C78"/>
    <mergeCell ref="E59:E61"/>
    <mergeCell ref="B50:G50"/>
    <mergeCell ref="B52:B57"/>
    <mergeCell ref="B59:B62"/>
    <mergeCell ref="B64:B66"/>
    <mergeCell ref="B75:C75"/>
    <mergeCell ref="B68:B71"/>
    <mergeCell ref="B51:G51"/>
    <mergeCell ref="B58:G58"/>
    <mergeCell ref="B63:G63"/>
    <mergeCell ref="B67:G67"/>
    <mergeCell ref="B4:G4"/>
    <mergeCell ref="H4:H11"/>
    <mergeCell ref="H12:H16"/>
    <mergeCell ref="B23:G23"/>
    <mergeCell ref="E5:E11"/>
    <mergeCell ref="E12:E15"/>
    <mergeCell ref="D18:D21"/>
    <mergeCell ref="D12:D15"/>
  </mergeCells>
  <phoneticPr fontId="0" type="noConversion"/>
  <pageMargins left="0.75" right="0.75" top="1" bottom="1" header="0.4921259845" footer="0.4921259845"/>
  <pageSetup paperSize="8" scale="84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topLeftCell="A25" zoomScaleNormal="100" zoomScalePageLayoutView="125" workbookViewId="0">
      <selection activeCell="H14" sqref="H14"/>
    </sheetView>
  </sheetViews>
  <sheetFormatPr baseColWidth="10" defaultColWidth="9.1640625" defaultRowHeight="13" x14ac:dyDescent="0.15"/>
  <cols>
    <col min="1" max="4" width="35.6640625" style="54" customWidth="1"/>
  </cols>
  <sheetData>
    <row r="1" spans="1:4" ht="16" thickBot="1" x14ac:dyDescent="0.2">
      <c r="A1" s="307" t="s">
        <v>126</v>
      </c>
      <c r="B1" s="308" t="s">
        <v>127</v>
      </c>
      <c r="C1" s="308" t="s">
        <v>128</v>
      </c>
      <c r="D1" s="309" t="s">
        <v>129</v>
      </c>
    </row>
    <row r="2" spans="1:4" ht="14" x14ac:dyDescent="0.15">
      <c r="A2" s="310" t="s">
        <v>130</v>
      </c>
      <c r="B2" s="310" t="s">
        <v>131</v>
      </c>
      <c r="C2" s="310"/>
      <c r="D2" s="310" t="s">
        <v>132</v>
      </c>
    </row>
    <row r="3" spans="1:4" ht="14" x14ac:dyDescent="0.15">
      <c r="A3" s="311" t="s">
        <v>133</v>
      </c>
      <c r="B3" s="349" t="s">
        <v>134</v>
      </c>
      <c r="C3" s="349"/>
      <c r="D3" s="349" t="s">
        <v>135</v>
      </c>
    </row>
    <row r="4" spans="1:4" ht="14" x14ac:dyDescent="0.15">
      <c r="A4" s="311" t="s">
        <v>136</v>
      </c>
      <c r="B4" s="349"/>
      <c r="C4" s="349"/>
      <c r="D4" s="349"/>
    </row>
    <row r="5" spans="1:4" ht="14" x14ac:dyDescent="0.15">
      <c r="A5" s="311" t="s">
        <v>132</v>
      </c>
      <c r="B5" s="311" t="s">
        <v>137</v>
      </c>
      <c r="C5" s="311"/>
      <c r="D5" s="311" t="s">
        <v>138</v>
      </c>
    </row>
    <row r="6" spans="1:4" ht="14" x14ac:dyDescent="0.15">
      <c r="A6" s="311" t="s">
        <v>139</v>
      </c>
      <c r="B6" s="349" t="s">
        <v>140</v>
      </c>
      <c r="C6" s="311"/>
      <c r="D6" s="311" t="s">
        <v>141</v>
      </c>
    </row>
    <row r="7" spans="1:4" ht="14" x14ac:dyDescent="0.15">
      <c r="A7" s="311" t="s">
        <v>133</v>
      </c>
      <c r="B7" s="349"/>
      <c r="C7" s="311"/>
      <c r="D7" s="311" t="s">
        <v>142</v>
      </c>
    </row>
    <row r="8" spans="1:4" ht="14" x14ac:dyDescent="0.15">
      <c r="A8" s="311" t="s">
        <v>143</v>
      </c>
      <c r="B8" s="349" t="s">
        <v>54</v>
      </c>
      <c r="C8" s="349"/>
      <c r="D8" s="311" t="s">
        <v>144</v>
      </c>
    </row>
    <row r="9" spans="1:4" ht="14" x14ac:dyDescent="0.15">
      <c r="A9" s="311" t="s">
        <v>133</v>
      </c>
      <c r="B9" s="349"/>
      <c r="C9" s="349"/>
      <c r="D9" s="311" t="s">
        <v>142</v>
      </c>
    </row>
    <row r="10" spans="1:4" ht="14" x14ac:dyDescent="0.15">
      <c r="A10" s="312"/>
      <c r="B10" s="349"/>
      <c r="C10" s="349"/>
      <c r="D10" s="311" t="s">
        <v>82</v>
      </c>
    </row>
    <row r="11" spans="1:4" ht="14" x14ac:dyDescent="0.15">
      <c r="A11" s="349" t="s">
        <v>145</v>
      </c>
      <c r="B11" s="349" t="s">
        <v>146</v>
      </c>
      <c r="C11" s="311"/>
      <c r="D11" s="311" t="s">
        <v>147</v>
      </c>
    </row>
    <row r="12" spans="1:4" ht="14" x14ac:dyDescent="0.15">
      <c r="A12" s="349"/>
      <c r="B12" s="349"/>
      <c r="C12" s="311"/>
      <c r="D12" s="311" t="s">
        <v>148</v>
      </c>
    </row>
    <row r="13" spans="1:4" ht="14" x14ac:dyDescent="0.15">
      <c r="A13" s="349" t="s">
        <v>149</v>
      </c>
      <c r="B13" s="349" t="s">
        <v>150</v>
      </c>
      <c r="C13" s="349"/>
      <c r="D13" s="311" t="s">
        <v>151</v>
      </c>
    </row>
    <row r="14" spans="1:4" ht="14" x14ac:dyDescent="0.15">
      <c r="A14" s="349"/>
      <c r="B14" s="349"/>
      <c r="C14" s="349"/>
      <c r="D14" s="311" t="s">
        <v>152</v>
      </c>
    </row>
    <row r="15" spans="1:4" ht="14" x14ac:dyDescent="0.15">
      <c r="A15" s="349"/>
      <c r="B15" s="349"/>
      <c r="C15" s="349"/>
      <c r="D15" s="311" t="s">
        <v>153</v>
      </c>
    </row>
    <row r="16" spans="1:4" ht="16" x14ac:dyDescent="0.15">
      <c r="A16" s="349"/>
      <c r="B16" s="349"/>
      <c r="C16" s="349"/>
      <c r="D16" s="314" t="s">
        <v>154</v>
      </c>
    </row>
    <row r="17" spans="1:5" x14ac:dyDescent="0.15">
      <c r="A17" s="349"/>
      <c r="B17" s="349"/>
      <c r="C17" s="311"/>
      <c r="D17" s="311"/>
    </row>
    <row r="18" spans="1:5" ht="14" x14ac:dyDescent="0.15">
      <c r="A18" s="311"/>
      <c r="B18" s="311" t="s">
        <v>155</v>
      </c>
      <c r="C18" s="311"/>
      <c r="D18" s="311"/>
    </row>
    <row r="19" spans="1:5" ht="14" x14ac:dyDescent="0.15">
      <c r="A19" s="311" t="s">
        <v>156</v>
      </c>
      <c r="B19" s="349"/>
      <c r="C19" s="349" t="s">
        <v>157</v>
      </c>
      <c r="D19" s="311" t="s">
        <v>82</v>
      </c>
    </row>
    <row r="20" spans="1:5" ht="14" x14ac:dyDescent="0.15">
      <c r="A20" s="311" t="s">
        <v>158</v>
      </c>
      <c r="B20" s="349"/>
      <c r="C20" s="349"/>
      <c r="D20" s="311" t="s">
        <v>159</v>
      </c>
    </row>
    <row r="21" spans="1:5" ht="14" x14ac:dyDescent="0.15">
      <c r="A21" s="311" t="s">
        <v>160</v>
      </c>
      <c r="B21" s="349"/>
      <c r="C21" s="349" t="s">
        <v>161</v>
      </c>
      <c r="D21" s="311" t="s">
        <v>162</v>
      </c>
    </row>
    <row r="22" spans="1:5" ht="14" x14ac:dyDescent="0.15">
      <c r="A22" s="311" t="s">
        <v>163</v>
      </c>
      <c r="B22" s="349"/>
      <c r="C22" s="349"/>
      <c r="D22" s="311" t="s">
        <v>159</v>
      </c>
    </row>
    <row r="23" spans="1:5" ht="14" x14ac:dyDescent="0.15">
      <c r="A23" s="311" t="s">
        <v>164</v>
      </c>
      <c r="B23" s="349"/>
      <c r="C23" s="349"/>
      <c r="D23" s="312"/>
    </row>
    <row r="24" spans="1:5" ht="14" x14ac:dyDescent="0.15">
      <c r="A24" s="311" t="s">
        <v>165</v>
      </c>
      <c r="B24" s="349"/>
      <c r="C24" s="349" t="s">
        <v>166</v>
      </c>
      <c r="D24" s="311" t="s">
        <v>167</v>
      </c>
    </row>
    <row r="25" spans="1:5" ht="14" x14ac:dyDescent="0.15">
      <c r="A25" s="311" t="s">
        <v>133</v>
      </c>
      <c r="B25" s="349"/>
      <c r="C25" s="349"/>
      <c r="D25" s="311" t="s">
        <v>168</v>
      </c>
    </row>
    <row r="26" spans="1:5" ht="14" x14ac:dyDescent="0.15">
      <c r="A26" s="311" t="s">
        <v>133</v>
      </c>
      <c r="B26" s="349"/>
      <c r="C26" s="349" t="s">
        <v>169</v>
      </c>
      <c r="D26" s="349" t="s">
        <v>168</v>
      </c>
    </row>
    <row r="27" spans="1:5" ht="14" x14ac:dyDescent="0.15">
      <c r="A27" s="311" t="s">
        <v>170</v>
      </c>
      <c r="B27" s="349"/>
      <c r="C27" s="349"/>
      <c r="D27" s="349"/>
    </row>
    <row r="28" spans="1:5" ht="12.75" customHeight="1" x14ac:dyDescent="0.15">
      <c r="A28" s="311" t="s">
        <v>171</v>
      </c>
      <c r="B28" s="349"/>
      <c r="C28" s="349" t="s">
        <v>172</v>
      </c>
      <c r="D28" s="350" t="s">
        <v>173</v>
      </c>
      <c r="E28" s="306"/>
    </row>
    <row r="29" spans="1:5" ht="77" customHeight="1" x14ac:dyDescent="0.15">
      <c r="A29" s="311" t="s">
        <v>149</v>
      </c>
      <c r="B29" s="349"/>
      <c r="C29" s="349"/>
      <c r="D29" s="350"/>
      <c r="E29" s="98"/>
    </row>
    <row r="30" spans="1:5" ht="14" x14ac:dyDescent="0.15">
      <c r="A30" s="311" t="s">
        <v>174</v>
      </c>
      <c r="B30" s="311"/>
      <c r="C30" s="311" t="s">
        <v>175</v>
      </c>
      <c r="D30" s="311" t="s">
        <v>176</v>
      </c>
    </row>
    <row r="31" spans="1:5" ht="28" x14ac:dyDescent="0.15">
      <c r="A31" s="311" t="s">
        <v>177</v>
      </c>
      <c r="B31" s="311"/>
      <c r="C31" s="311" t="s">
        <v>178</v>
      </c>
      <c r="D31" s="311" t="s">
        <v>179</v>
      </c>
    </row>
    <row r="32" spans="1:5" x14ac:dyDescent="0.15">
      <c r="A32" s="349" t="s">
        <v>180</v>
      </c>
      <c r="B32" s="349"/>
      <c r="C32" s="349" t="s">
        <v>181</v>
      </c>
      <c r="D32" s="349" t="s">
        <v>182</v>
      </c>
    </row>
    <row r="33" spans="1:4" x14ac:dyDescent="0.15">
      <c r="A33" s="349"/>
      <c r="B33" s="349"/>
      <c r="C33" s="349"/>
      <c r="D33" s="349"/>
    </row>
    <row r="34" spans="1:4" x14ac:dyDescent="0.15">
      <c r="A34" s="349"/>
      <c r="B34" s="349"/>
      <c r="C34" s="349"/>
      <c r="D34" s="349"/>
    </row>
    <row r="35" spans="1:4" ht="14" x14ac:dyDescent="0.15">
      <c r="A35" s="311" t="s">
        <v>183</v>
      </c>
      <c r="B35" s="311"/>
      <c r="C35" s="311" t="s">
        <v>184</v>
      </c>
      <c r="D35" s="311" t="s">
        <v>185</v>
      </c>
    </row>
    <row r="36" spans="1:4" ht="15" thickBot="1" x14ac:dyDescent="0.2">
      <c r="A36" s="313"/>
      <c r="B36" s="313"/>
      <c r="C36" s="313" t="s">
        <v>186</v>
      </c>
      <c r="D36" s="313"/>
    </row>
  </sheetData>
  <mergeCells count="27">
    <mergeCell ref="C13:C16"/>
    <mergeCell ref="A13:A17"/>
    <mergeCell ref="B8:B10"/>
    <mergeCell ref="C8:C10"/>
    <mergeCell ref="A11:A12"/>
    <mergeCell ref="B11:B12"/>
    <mergeCell ref="C19:C20"/>
    <mergeCell ref="B21:B23"/>
    <mergeCell ref="C21:C23"/>
    <mergeCell ref="B24:B25"/>
    <mergeCell ref="C24:C25"/>
    <mergeCell ref="C32:C34"/>
    <mergeCell ref="A32:A34"/>
    <mergeCell ref="B32:B34"/>
    <mergeCell ref="D32:D34"/>
    <mergeCell ref="C3:C4"/>
    <mergeCell ref="D3:D4"/>
    <mergeCell ref="B3:B4"/>
    <mergeCell ref="B6:B7"/>
    <mergeCell ref="B13:B17"/>
    <mergeCell ref="B26:B27"/>
    <mergeCell ref="C26:C27"/>
    <mergeCell ref="D26:D27"/>
    <mergeCell ref="B28:B29"/>
    <mergeCell ref="C28:C29"/>
    <mergeCell ref="D28:D29"/>
    <mergeCell ref="B19:B20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13"/>
  <sheetViews>
    <sheetView zoomScaleNormal="100" zoomScalePageLayoutView="125" workbookViewId="0">
      <pane ySplit="2" topLeftCell="A87" activePane="bottomLeft" state="frozen"/>
      <selection pane="bottomLeft" activeCell="W124" sqref="W124"/>
    </sheetView>
  </sheetViews>
  <sheetFormatPr baseColWidth="10" defaultColWidth="9.1640625" defaultRowHeight="13" x14ac:dyDescent="0.15"/>
  <cols>
    <col min="1" max="1" width="43.6640625" customWidth="1"/>
    <col min="2" max="2" width="9.5" customWidth="1"/>
    <col min="3" max="3" width="6" customWidth="1"/>
    <col min="4" max="4" width="5.83203125" customWidth="1"/>
    <col min="5" max="5" width="6.1640625" customWidth="1"/>
    <col min="6" max="6" width="6.6640625" customWidth="1"/>
    <col min="7" max="7" width="5.6640625" customWidth="1"/>
    <col min="8" max="8" width="4.33203125" customWidth="1"/>
    <col min="9" max="9" width="5.83203125" customWidth="1"/>
    <col min="10" max="10" width="4.1640625" customWidth="1"/>
    <col min="11" max="11" width="6.1640625" customWidth="1"/>
    <col min="12" max="12" width="6.83203125" customWidth="1"/>
    <col min="13" max="13" width="4.5" customWidth="1"/>
    <col min="14" max="14" width="10.33203125" customWidth="1"/>
    <col min="15" max="15" width="8.33203125" customWidth="1"/>
    <col min="16" max="16" width="7.5" customWidth="1"/>
    <col min="17" max="17" width="6.5" customWidth="1"/>
    <col min="18" max="18" width="7.6640625" customWidth="1"/>
    <col min="19" max="19" width="8.83203125" customWidth="1"/>
    <col min="20" max="20" width="11.33203125" style="45" bestFit="1" customWidth="1"/>
  </cols>
  <sheetData>
    <row r="1" spans="1:23" ht="27.75" customHeight="1" thickBot="1" x14ac:dyDescent="0.25">
      <c r="A1" s="352" t="s">
        <v>187</v>
      </c>
      <c r="B1" s="354" t="s">
        <v>188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88"/>
    </row>
    <row r="2" spans="1:23" ht="132.5" customHeight="1" thickBot="1" x14ac:dyDescent="0.2">
      <c r="A2" s="353"/>
      <c r="B2" s="84" t="s">
        <v>189</v>
      </c>
      <c r="C2" s="85" t="str">
        <f>'Diagrammes de flux de processus'!B5</f>
        <v>Préparation des matières et des outils</v>
      </c>
      <c r="D2" s="86" t="str">
        <f>'Diagrammes de flux de processus'!B6</f>
        <v>Battage du blanc d'œuf</v>
      </c>
      <c r="E2" s="86" t="str">
        <f>'Diagrammes de flux de processus'!B8</f>
        <v>Mixer</v>
      </c>
      <c r="F2" s="86" t="str">
        <f>'Diagrammes de flux de processus'!B11</f>
        <v>Station de remplissage du plat de cuisson</v>
      </c>
      <c r="G2" s="86" t="str">
        <f>'Diagrammes de flux de processus'!B13</f>
        <v>Four</v>
      </c>
      <c r="H2" s="86" t="str">
        <f>'Diagrammes de flux de processus'!B18</f>
        <v>etc.</v>
      </c>
      <c r="I2" s="86">
        <f>'Diagrammes de flux de processus'!C3</f>
        <v>0</v>
      </c>
      <c r="J2" s="86" t="str">
        <f>'Diagrammes de flux de processus'!C19</f>
        <v>Évaluation de la qualité</v>
      </c>
      <c r="K2" s="86" t="str">
        <f>'Diagrammes de flux de processus'!C21</f>
        <v>Salle de nettoyage</v>
      </c>
      <c r="L2" s="86" t="str">
        <f>'Diagrammes de flux de processus'!C24</f>
        <v>Salle d'emballage</v>
      </c>
      <c r="M2" s="86" t="str">
        <f>'Diagrammes de flux de processus'!C26</f>
        <v>Salle des ventes</v>
      </c>
      <c r="N2" s="87" t="str">
        <f>'Diagrammes de flux de processus'!C28</f>
        <v>Conversion énergétique avec la production associée de blocs et de vapeur ainsi que le système d'air comprimé pour le refroidissement</v>
      </c>
      <c r="O2" s="86" t="str">
        <f>'Diagrammes de flux de processus'!C30</f>
        <v>Maintenance</v>
      </c>
      <c r="P2" s="86" t="str">
        <f>'Diagrammes de flux de processus'!C31</f>
        <v>Traitement des eaux usées</v>
      </c>
      <c r="Q2" s="86" t="str">
        <f>'Diagrammes de flux de processus'!C32</f>
        <v>Centre de collecte des déchets</v>
      </c>
      <c r="R2" s="86" t="str">
        <f>'Diagrammes de flux de processus'!C35</f>
        <v>Administration</v>
      </c>
      <c r="S2" s="86" t="str">
        <f>'Diagrammes de flux de processus'!C36</f>
        <v xml:space="preserve">Etc. </v>
      </c>
      <c r="T2" s="89" t="s">
        <v>190</v>
      </c>
    </row>
    <row r="3" spans="1:23" ht="29" thickBot="1" x14ac:dyDescent="0.2">
      <c r="A3" s="83" t="s">
        <v>191</v>
      </c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7"/>
      <c r="T3" s="91"/>
    </row>
    <row r="4" spans="1:23" ht="14" x14ac:dyDescent="0.15">
      <c r="A4" s="93" t="str">
        <f>'Bilan E-S'!A4</f>
        <v>1,1. Matières premières et auxiliaires</v>
      </c>
      <c r="B4" s="358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60"/>
      <c r="T4" s="17"/>
    </row>
    <row r="5" spans="1:23" ht="14" x14ac:dyDescent="0.15">
      <c r="A5" s="41" t="str">
        <f>'Bilan E-S'!A5</f>
        <v>Farine</v>
      </c>
      <c r="B5" s="18">
        <f>'Bilan E-S'!G5</f>
        <v>500</v>
      </c>
      <c r="C5" s="19">
        <v>500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82"/>
      <c r="T5" s="90">
        <f>SUM(C5:S5)</f>
        <v>500</v>
      </c>
    </row>
    <row r="6" spans="1:23" ht="14" x14ac:dyDescent="0.15">
      <c r="A6" s="41" t="str">
        <f>'Bilan E-S'!A6</f>
        <v>Sucre</v>
      </c>
      <c r="B6" s="18">
        <f>'Bilan E-S'!G6</f>
        <v>700</v>
      </c>
      <c r="C6" s="19">
        <v>700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82"/>
      <c r="T6" s="90">
        <f t="shared" ref="T6:T11" si="0">SUM(C6:S6)</f>
        <v>700</v>
      </c>
    </row>
    <row r="7" spans="1:23" ht="14" x14ac:dyDescent="0.15">
      <c r="A7" s="41" t="str">
        <f>'Bilan E-S'!A7</f>
        <v>Œufs</v>
      </c>
      <c r="B7" s="18">
        <f>'Bilan E-S'!G7</f>
        <v>350</v>
      </c>
      <c r="C7" s="19"/>
      <c r="D7" s="20">
        <v>350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82"/>
      <c r="T7" s="90">
        <f t="shared" si="0"/>
        <v>350</v>
      </c>
    </row>
    <row r="8" spans="1:23" ht="14" x14ac:dyDescent="0.15">
      <c r="A8" s="41" t="str">
        <f>'Bilan E-S'!A8</f>
        <v>Beurre</v>
      </c>
      <c r="B8" s="18">
        <f>'Bilan E-S'!G8</f>
        <v>250</v>
      </c>
      <c r="C8" s="19">
        <v>250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82"/>
      <c r="T8" s="90">
        <f t="shared" si="0"/>
        <v>250</v>
      </c>
    </row>
    <row r="9" spans="1:23" ht="14" x14ac:dyDescent="0.15">
      <c r="A9" s="41" t="str">
        <f>'Bilan E-S'!A9</f>
        <v>Raisins secs</v>
      </c>
      <c r="B9" s="18">
        <f>'Bilan E-S'!G9</f>
        <v>100</v>
      </c>
      <c r="C9" s="19">
        <v>100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82"/>
      <c r="T9" s="90">
        <f t="shared" si="0"/>
        <v>100</v>
      </c>
    </row>
    <row r="10" spans="1:23" ht="14" x14ac:dyDescent="0.15">
      <c r="A10" s="41" t="str">
        <f>'Bilan E-S'!A10</f>
        <v>Noix</v>
      </c>
      <c r="B10" s="18">
        <f>'Bilan E-S'!G10</f>
        <v>350</v>
      </c>
      <c r="C10" s="19">
        <v>350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82"/>
      <c r="T10" s="90">
        <f t="shared" si="0"/>
        <v>350</v>
      </c>
    </row>
    <row r="11" spans="1:23" ht="14" x14ac:dyDescent="0.15">
      <c r="A11" s="41" t="str">
        <f>'Bilan E-S'!A11</f>
        <v>Citron</v>
      </c>
      <c r="B11" s="18">
        <f>'Bilan E-S'!G11</f>
        <v>250</v>
      </c>
      <c r="C11" s="19">
        <v>250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182"/>
      <c r="T11" s="90">
        <f t="shared" si="0"/>
        <v>250</v>
      </c>
    </row>
    <row r="12" spans="1:23" ht="14" x14ac:dyDescent="0.15">
      <c r="A12" s="41" t="str">
        <f>'Bilan E-S'!A12</f>
        <v>Poudre à lever</v>
      </c>
      <c r="B12" s="18">
        <f>'Bilan E-S'!G12</f>
        <v>4</v>
      </c>
      <c r="C12" s="19">
        <v>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82"/>
      <c r="T12" s="90">
        <f t="shared" ref="T12:T15" si="1">SUM(C12:S12)</f>
        <v>4</v>
      </c>
    </row>
    <row r="13" spans="1:23" ht="14" x14ac:dyDescent="0.15">
      <c r="A13" s="41" t="str">
        <f>'Bilan E-S'!A13</f>
        <v>Sel</v>
      </c>
      <c r="B13" s="18">
        <f>'Bilan E-S'!G13</f>
        <v>3</v>
      </c>
      <c r="C13" s="19">
        <v>3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82"/>
      <c r="T13" s="90">
        <f t="shared" si="1"/>
        <v>3</v>
      </c>
    </row>
    <row r="14" spans="1:23" ht="14" x14ac:dyDescent="0.15">
      <c r="A14" s="41" t="str">
        <f>'Bilan E-S'!A14</f>
        <v>Rhum</v>
      </c>
      <c r="B14" s="18">
        <f>'Bilan E-S'!G14</f>
        <v>28</v>
      </c>
      <c r="C14" s="19">
        <v>28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82"/>
      <c r="T14" s="90">
        <f t="shared" si="1"/>
        <v>28</v>
      </c>
    </row>
    <row r="15" spans="1:23" ht="14" x14ac:dyDescent="0.15">
      <c r="A15" s="41" t="str">
        <f>'Bilan E-S'!A15</f>
        <v>Cacao</v>
      </c>
      <c r="B15" s="18">
        <f>'Bilan E-S'!G15</f>
        <v>3</v>
      </c>
      <c r="C15" s="19">
        <v>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82"/>
      <c r="T15" s="90">
        <f t="shared" si="1"/>
        <v>3</v>
      </c>
      <c r="V15" s="98"/>
      <c r="W15" s="98"/>
    </row>
    <row r="16" spans="1:23" ht="15" thickBot="1" x14ac:dyDescent="0.2">
      <c r="A16" s="169" t="s">
        <v>33</v>
      </c>
      <c r="B16" s="173">
        <f>SUM(B6:B15)</f>
        <v>2038</v>
      </c>
      <c r="C16" s="178">
        <f>SUM(C6:C15)</f>
        <v>1688</v>
      </c>
      <c r="D16" s="179">
        <f>SUM(D6:D15)</f>
        <v>350</v>
      </c>
      <c r="E16" s="179">
        <f t="shared" ref="E16:R16" si="2">SUM(E6:E15)</f>
        <v>0</v>
      </c>
      <c r="F16" s="179">
        <f t="shared" si="2"/>
        <v>0</v>
      </c>
      <c r="G16" s="179">
        <f t="shared" si="2"/>
        <v>0</v>
      </c>
      <c r="H16" s="179">
        <f t="shared" si="2"/>
        <v>0</v>
      </c>
      <c r="I16" s="179">
        <f t="shared" si="2"/>
        <v>0</v>
      </c>
      <c r="J16" s="179">
        <f t="shared" si="2"/>
        <v>0</v>
      </c>
      <c r="K16" s="179">
        <f t="shared" si="2"/>
        <v>0</v>
      </c>
      <c r="L16" s="179">
        <f t="shared" si="2"/>
        <v>0</v>
      </c>
      <c r="M16" s="179">
        <f t="shared" si="2"/>
        <v>0</v>
      </c>
      <c r="N16" s="179">
        <f t="shared" si="2"/>
        <v>0</v>
      </c>
      <c r="O16" s="179">
        <f t="shared" si="2"/>
        <v>0</v>
      </c>
      <c r="P16" s="179">
        <f t="shared" si="2"/>
        <v>0</v>
      </c>
      <c r="Q16" s="179">
        <f t="shared" si="2"/>
        <v>0</v>
      </c>
      <c r="R16" s="179">
        <f t="shared" si="2"/>
        <v>0</v>
      </c>
      <c r="S16" s="183">
        <f>SUM(S6:S15)</f>
        <v>0</v>
      </c>
      <c r="T16" s="92">
        <f>SUM(T6:T15)</f>
        <v>2038</v>
      </c>
      <c r="U16" s="215">
        <f>SUM(C16:S16)</f>
        <v>2038</v>
      </c>
    </row>
    <row r="17" spans="1:21" ht="85" thickBot="1" x14ac:dyDescent="0.2">
      <c r="A17" s="170" t="s">
        <v>192</v>
      </c>
      <c r="B17" s="23">
        <v>100</v>
      </c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81"/>
      <c r="T17" s="92"/>
    </row>
    <row r="18" spans="1:21" ht="14" x14ac:dyDescent="0.15">
      <c r="A18" s="99" t="str">
        <f>'Bilan E-S'!A17</f>
        <v>1,2. Matières d'emballage</v>
      </c>
      <c r="B18" s="35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60"/>
      <c r="T18" s="17"/>
    </row>
    <row r="19" spans="1:21" ht="14" x14ac:dyDescent="0.15">
      <c r="A19" s="41" t="str">
        <f>'Bilan E-S'!A18</f>
        <v>Boîtes en bois</v>
      </c>
      <c r="B19" s="18">
        <f>'Bilan E-S'!G18</f>
        <v>20</v>
      </c>
      <c r="C19" s="19"/>
      <c r="D19" s="20"/>
      <c r="E19" s="20"/>
      <c r="F19" s="20"/>
      <c r="G19" s="20"/>
      <c r="H19" s="20"/>
      <c r="I19" s="20"/>
      <c r="J19" s="20"/>
      <c r="K19" s="20"/>
      <c r="L19" s="20">
        <v>20</v>
      </c>
      <c r="M19" s="20"/>
      <c r="N19" s="20"/>
      <c r="O19" s="20"/>
      <c r="P19" s="20"/>
      <c r="Q19" s="20"/>
      <c r="R19" s="20"/>
      <c r="S19" s="182"/>
      <c r="T19" s="90">
        <f t="shared" ref="T19:T22" si="3">SUM(C19:S19)</f>
        <v>20</v>
      </c>
    </row>
    <row r="20" spans="1:21" ht="14" x14ac:dyDescent="0.15">
      <c r="A20" s="41" t="str">
        <f>'Bilan E-S'!A19</f>
        <v>Papier d'emballage</v>
      </c>
      <c r="B20" s="18">
        <f>'Bilan E-S'!G19</f>
        <v>50</v>
      </c>
      <c r="C20" s="19"/>
      <c r="D20" s="20"/>
      <c r="E20" s="20"/>
      <c r="F20" s="20"/>
      <c r="G20" s="20"/>
      <c r="H20" s="20"/>
      <c r="I20" s="20"/>
      <c r="J20" s="20"/>
      <c r="K20" s="20"/>
      <c r="L20" s="20">
        <v>50</v>
      </c>
      <c r="M20" s="20"/>
      <c r="N20" s="20"/>
      <c r="O20" s="20"/>
      <c r="P20" s="20"/>
      <c r="Q20" s="20"/>
      <c r="R20" s="20"/>
      <c r="S20" s="182"/>
      <c r="T20" s="90">
        <f t="shared" si="3"/>
        <v>50</v>
      </c>
    </row>
    <row r="21" spans="1:21" ht="14" x14ac:dyDescent="0.15">
      <c r="A21" s="41" t="str">
        <f>'Bilan E-S'!A20</f>
        <v>Rubans</v>
      </c>
      <c r="B21" s="18">
        <f>'Bilan E-S'!G20</f>
        <v>2</v>
      </c>
      <c r="C21" s="19"/>
      <c r="D21" s="20"/>
      <c r="E21" s="20"/>
      <c r="F21" s="20"/>
      <c r="G21" s="20"/>
      <c r="H21" s="20"/>
      <c r="I21" s="20"/>
      <c r="J21" s="20"/>
      <c r="K21" s="20"/>
      <c r="L21" s="20">
        <v>2</v>
      </c>
      <c r="M21" s="20"/>
      <c r="N21" s="20"/>
      <c r="O21" s="20"/>
      <c r="P21" s="20"/>
      <c r="Q21" s="20"/>
      <c r="R21" s="20"/>
      <c r="S21" s="182"/>
      <c r="T21" s="90">
        <f t="shared" si="3"/>
        <v>2</v>
      </c>
    </row>
    <row r="22" spans="1:21" ht="14" x14ac:dyDescent="0.15">
      <c r="A22" s="41" t="str">
        <f>'Bilan E-S'!A21</f>
        <v>Étiquettes</v>
      </c>
      <c r="B22" s="18">
        <f>'Bilan E-S'!G21</f>
        <v>40</v>
      </c>
      <c r="C22" s="19"/>
      <c r="D22" s="20"/>
      <c r="E22" s="20"/>
      <c r="F22" s="20"/>
      <c r="G22" s="20"/>
      <c r="H22" s="20"/>
      <c r="I22" s="20"/>
      <c r="J22" s="20"/>
      <c r="K22" s="20"/>
      <c r="L22" s="20">
        <v>40</v>
      </c>
      <c r="M22" s="20"/>
      <c r="N22" s="20"/>
      <c r="O22" s="20"/>
      <c r="P22" s="20"/>
      <c r="Q22" s="20"/>
      <c r="R22" s="20"/>
      <c r="S22" s="182"/>
      <c r="T22" s="90">
        <f t="shared" si="3"/>
        <v>40</v>
      </c>
    </row>
    <row r="23" spans="1:21" ht="14" x14ac:dyDescent="0.15">
      <c r="A23" s="172" t="s">
        <v>33</v>
      </c>
      <c r="B23" s="173">
        <f>SUM(B18:B22)</f>
        <v>112</v>
      </c>
      <c r="C23" s="178">
        <f t="shared" ref="C23:S23" si="4">SUM(C18:C22)</f>
        <v>0</v>
      </c>
      <c r="D23" s="179">
        <f t="shared" si="4"/>
        <v>0</v>
      </c>
      <c r="E23" s="193">
        <f t="shared" si="4"/>
        <v>0</v>
      </c>
      <c r="F23" s="179">
        <f t="shared" si="4"/>
        <v>0</v>
      </c>
      <c r="G23" s="179">
        <f t="shared" si="4"/>
        <v>0</v>
      </c>
      <c r="H23" s="179">
        <f t="shared" si="4"/>
        <v>0</v>
      </c>
      <c r="I23" s="179">
        <f t="shared" si="4"/>
        <v>0</v>
      </c>
      <c r="J23" s="179">
        <f t="shared" si="4"/>
        <v>0</v>
      </c>
      <c r="K23" s="179">
        <f t="shared" si="4"/>
        <v>0</v>
      </c>
      <c r="L23" s="179">
        <f t="shared" si="4"/>
        <v>112</v>
      </c>
      <c r="M23" s="179">
        <f t="shared" si="4"/>
        <v>0</v>
      </c>
      <c r="N23" s="179">
        <f t="shared" si="4"/>
        <v>0</v>
      </c>
      <c r="O23" s="179">
        <f t="shared" si="4"/>
        <v>0</v>
      </c>
      <c r="P23" s="179">
        <f t="shared" si="4"/>
        <v>0</v>
      </c>
      <c r="Q23" s="179">
        <f t="shared" si="4"/>
        <v>0</v>
      </c>
      <c r="R23" s="193">
        <f t="shared" si="4"/>
        <v>0</v>
      </c>
      <c r="S23" s="183">
        <f t="shared" si="4"/>
        <v>0</v>
      </c>
      <c r="T23" s="92">
        <f>SUM(T19:T22)</f>
        <v>112</v>
      </c>
      <c r="U23" s="215">
        <f>SUM(C23:S23)</f>
        <v>112</v>
      </c>
    </row>
    <row r="24" spans="1:21" ht="15" thickBot="1" x14ac:dyDescent="0.2">
      <c r="A24" s="174" t="s">
        <v>193</v>
      </c>
      <c r="B24" s="171">
        <v>100</v>
      </c>
      <c r="C24" s="194"/>
      <c r="D24" s="202"/>
      <c r="E24" s="195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5"/>
      <c r="S24" s="177"/>
      <c r="T24" s="92"/>
    </row>
    <row r="25" spans="1:21" ht="14" x14ac:dyDescent="0.15">
      <c r="A25" s="99" t="str">
        <f>'Bilan E-S'!A23</f>
        <v>1.3. Matières opérationnelles</v>
      </c>
      <c r="B25" s="358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17"/>
    </row>
    <row r="26" spans="1:21" ht="14" x14ac:dyDescent="0.15">
      <c r="A26" s="41" t="str">
        <f>'Bilan E-S'!A24</f>
        <v>Matériaux de nettoyage</v>
      </c>
      <c r="B26" s="18">
        <f>'Bilan E-S'!G24</f>
        <v>1700</v>
      </c>
      <c r="C26" s="19">
        <v>100</v>
      </c>
      <c r="D26" s="20">
        <v>100</v>
      </c>
      <c r="E26" s="20">
        <v>100</v>
      </c>
      <c r="F26" s="20">
        <v>100</v>
      </c>
      <c r="G26" s="20">
        <v>100</v>
      </c>
      <c r="H26" s="20"/>
      <c r="I26" s="20">
        <v>100</v>
      </c>
      <c r="J26" s="20">
        <v>100</v>
      </c>
      <c r="K26" s="20">
        <v>1000</v>
      </c>
      <c r="L26" s="20"/>
      <c r="M26" s="20"/>
      <c r="N26" s="20"/>
      <c r="O26" s="20"/>
      <c r="P26" s="20"/>
      <c r="Q26" s="20"/>
      <c r="R26" s="20"/>
      <c r="S26" s="182"/>
      <c r="T26" s="90">
        <f t="shared" ref="T26:T31" si="5">SUM(C26:S26)</f>
        <v>1700</v>
      </c>
    </row>
    <row r="27" spans="1:21" ht="14" x14ac:dyDescent="0.15">
      <c r="A27" s="41" t="str">
        <f>'Bilan E-S'!A25</f>
        <v>Désinfectants et autres produits chimiques</v>
      </c>
      <c r="B27" s="18">
        <f>'Bilan E-S'!G25</f>
        <v>2000</v>
      </c>
      <c r="C27" s="19"/>
      <c r="D27" s="20"/>
      <c r="E27" s="24"/>
      <c r="F27" s="20"/>
      <c r="G27" s="20"/>
      <c r="H27" s="20"/>
      <c r="I27" s="20"/>
      <c r="J27" s="20"/>
      <c r="K27" s="20">
        <v>2000</v>
      </c>
      <c r="L27" s="20"/>
      <c r="M27" s="20"/>
      <c r="N27" s="20"/>
      <c r="O27" s="20"/>
      <c r="P27" s="20"/>
      <c r="Q27" s="20"/>
      <c r="R27" s="20"/>
      <c r="S27" s="182"/>
      <c r="T27" s="90">
        <f t="shared" si="5"/>
        <v>2000</v>
      </c>
    </row>
    <row r="28" spans="1:21" ht="13.25" customHeight="1" x14ac:dyDescent="0.15">
      <c r="A28" s="41" t="str">
        <f>'Bilan E-S'!A26</f>
        <v>Matériel d'exploitation des équipements (pétrole, etc.)</v>
      </c>
      <c r="B28" s="18">
        <f>'Bilan E-S'!G26</f>
        <v>400</v>
      </c>
      <c r="C28" s="19"/>
      <c r="D28" s="20"/>
      <c r="E28" s="24">
        <v>200</v>
      </c>
      <c r="F28" s="20"/>
      <c r="G28" s="20">
        <v>200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82"/>
      <c r="T28" s="90">
        <f t="shared" si="5"/>
        <v>400</v>
      </c>
    </row>
    <row r="29" spans="1:21" ht="13.25" customHeight="1" x14ac:dyDescent="0.15">
      <c r="A29" s="41" t="str">
        <f>'Bilan E-S'!A27</f>
        <v>Matériel de fonctionnement pour la cuisson (pinceau à beurrer, etc.)</v>
      </c>
      <c r="B29" s="18">
        <f>'Bilan E-S'!G27</f>
        <v>300</v>
      </c>
      <c r="C29" s="19"/>
      <c r="D29" s="20"/>
      <c r="E29" s="24"/>
      <c r="F29" s="20">
        <v>300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82"/>
      <c r="T29" s="90">
        <f t="shared" si="5"/>
        <v>300</v>
      </c>
    </row>
    <row r="30" spans="1:21" ht="14" x14ac:dyDescent="0.15">
      <c r="A30" s="41" t="str">
        <f>'Bilan E-S'!A28</f>
        <v>Bols</v>
      </c>
      <c r="B30" s="18">
        <f>'Bilan E-S'!G28</f>
        <v>700</v>
      </c>
      <c r="C30" s="19"/>
      <c r="D30" s="20"/>
      <c r="E30" s="24"/>
      <c r="F30" s="20">
        <v>700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182"/>
      <c r="T30" s="90">
        <f t="shared" si="5"/>
        <v>700</v>
      </c>
    </row>
    <row r="31" spans="1:21" ht="14" x14ac:dyDescent="0.15">
      <c r="A31" s="41" t="str">
        <f>'Bilan E-S'!A29</f>
        <v>Mixer</v>
      </c>
      <c r="B31" s="18">
        <f>'Bilan E-S'!G29</f>
        <v>800</v>
      </c>
      <c r="C31" s="19"/>
      <c r="D31" s="20"/>
      <c r="E31" s="24">
        <v>800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82"/>
      <c r="T31" s="90">
        <f t="shared" si="5"/>
        <v>800</v>
      </c>
    </row>
    <row r="32" spans="1:21" ht="14" x14ac:dyDescent="0.15">
      <c r="A32" s="172" t="s">
        <v>33</v>
      </c>
      <c r="B32" s="173">
        <f>SUM(B25:B31)</f>
        <v>5900</v>
      </c>
      <c r="C32" s="178">
        <f t="shared" ref="C32:S32" si="6">SUM(C25:C31)</f>
        <v>100</v>
      </c>
      <c r="D32" s="179">
        <f t="shared" si="6"/>
        <v>100</v>
      </c>
      <c r="E32" s="179">
        <f t="shared" si="6"/>
        <v>1100</v>
      </c>
      <c r="F32" s="179">
        <f t="shared" si="6"/>
        <v>1100</v>
      </c>
      <c r="G32" s="179">
        <f t="shared" si="6"/>
        <v>300</v>
      </c>
      <c r="H32" s="179">
        <f t="shared" si="6"/>
        <v>0</v>
      </c>
      <c r="I32" s="179">
        <f t="shared" si="6"/>
        <v>100</v>
      </c>
      <c r="J32" s="179">
        <f t="shared" si="6"/>
        <v>100</v>
      </c>
      <c r="K32" s="179">
        <f t="shared" si="6"/>
        <v>3000</v>
      </c>
      <c r="L32" s="179">
        <f t="shared" si="6"/>
        <v>0</v>
      </c>
      <c r="M32" s="179">
        <f t="shared" si="6"/>
        <v>0</v>
      </c>
      <c r="N32" s="179">
        <f t="shared" si="6"/>
        <v>0</v>
      </c>
      <c r="O32" s="179">
        <f t="shared" si="6"/>
        <v>0</v>
      </c>
      <c r="P32" s="179">
        <f t="shared" si="6"/>
        <v>0</v>
      </c>
      <c r="Q32" s="179">
        <f t="shared" si="6"/>
        <v>0</v>
      </c>
      <c r="R32" s="193">
        <f t="shared" si="6"/>
        <v>0</v>
      </c>
      <c r="S32" s="183">
        <f t="shared" si="6"/>
        <v>0</v>
      </c>
      <c r="T32" s="92">
        <f>SUM(T26:T31)</f>
        <v>5900</v>
      </c>
      <c r="U32" s="215">
        <f>SUM(C32:S32)</f>
        <v>5900</v>
      </c>
    </row>
    <row r="33" spans="1:21" ht="15" thickBot="1" x14ac:dyDescent="0.2">
      <c r="A33" s="205" t="s">
        <v>194</v>
      </c>
      <c r="B33" s="206">
        <v>100</v>
      </c>
      <c r="C33" s="175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80"/>
      <c r="Q33" s="201"/>
      <c r="R33" s="176"/>
      <c r="S33" s="181"/>
      <c r="T33" s="92"/>
    </row>
    <row r="34" spans="1:21" ht="14" x14ac:dyDescent="0.15">
      <c r="A34" s="99" t="str">
        <f>'Bilan E-S'!A31</f>
        <v>1.4. Eau</v>
      </c>
      <c r="B34" s="358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60"/>
      <c r="T34" s="17"/>
    </row>
    <row r="35" spans="1:21" ht="14" x14ac:dyDescent="0.15">
      <c r="A35" s="41" t="str">
        <f>'Bilan E-S'!A32</f>
        <v>approvisionnement par la municipalité</v>
      </c>
      <c r="B35" s="18">
        <f>'Bilan E-S'!G32</f>
        <v>1000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f>B35</f>
        <v>1000</v>
      </c>
      <c r="Q35" s="20"/>
      <c r="R35" s="20"/>
      <c r="S35" s="182"/>
      <c r="T35" s="90">
        <f>SUM(C35:S35)</f>
        <v>1000</v>
      </c>
    </row>
    <row r="36" spans="1:21" ht="14" x14ac:dyDescent="0.15">
      <c r="A36" s="172" t="s">
        <v>33</v>
      </c>
      <c r="B36" s="173">
        <f>SUM(B34:B35)</f>
        <v>1000</v>
      </c>
      <c r="C36" s="178">
        <f t="shared" ref="C36:R36" si="7">SUM(C34:C35)</f>
        <v>0</v>
      </c>
      <c r="D36" s="179">
        <f t="shared" si="7"/>
        <v>0</v>
      </c>
      <c r="E36" s="179">
        <f t="shared" si="7"/>
        <v>0</v>
      </c>
      <c r="F36" s="179">
        <f t="shared" si="7"/>
        <v>0</v>
      </c>
      <c r="G36" s="179">
        <f t="shared" si="7"/>
        <v>0</v>
      </c>
      <c r="H36" s="179">
        <f t="shared" si="7"/>
        <v>0</v>
      </c>
      <c r="I36" s="179">
        <f t="shared" si="7"/>
        <v>0</v>
      </c>
      <c r="J36" s="179">
        <f t="shared" si="7"/>
        <v>0</v>
      </c>
      <c r="K36" s="179">
        <f t="shared" si="7"/>
        <v>0</v>
      </c>
      <c r="L36" s="179">
        <f t="shared" si="7"/>
        <v>0</v>
      </c>
      <c r="M36" s="179">
        <f t="shared" si="7"/>
        <v>0</v>
      </c>
      <c r="N36" s="179">
        <f t="shared" si="7"/>
        <v>0</v>
      </c>
      <c r="O36" s="179">
        <f t="shared" si="7"/>
        <v>0</v>
      </c>
      <c r="P36" s="179">
        <f t="shared" si="7"/>
        <v>1000</v>
      </c>
      <c r="Q36" s="179">
        <f t="shared" si="7"/>
        <v>0</v>
      </c>
      <c r="R36" s="193">
        <f t="shared" si="7"/>
        <v>0</v>
      </c>
      <c r="S36" s="183">
        <f>SUM(S34:S35)</f>
        <v>0</v>
      </c>
      <c r="T36" s="92">
        <f>SUM(T35:T35)</f>
        <v>1000</v>
      </c>
      <c r="U36" s="215">
        <f>SUM(C36:S36)</f>
        <v>1000</v>
      </c>
    </row>
    <row r="37" spans="1:21" ht="15" thickBot="1" x14ac:dyDescent="0.2">
      <c r="A37" s="205" t="s">
        <v>195</v>
      </c>
      <c r="B37" s="206">
        <v>100</v>
      </c>
      <c r="C37" s="175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201"/>
      <c r="P37" s="176"/>
      <c r="Q37" s="176"/>
      <c r="R37" s="176"/>
      <c r="S37" s="181"/>
      <c r="T37" s="92"/>
    </row>
    <row r="38" spans="1:21" ht="14" x14ac:dyDescent="0.15">
      <c r="A38" s="99" t="str">
        <f>'Bilan E-S'!A34</f>
        <v>1.5. Énergie</v>
      </c>
      <c r="B38" s="358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60"/>
      <c r="T38" s="17"/>
    </row>
    <row r="39" spans="1:21" ht="14" x14ac:dyDescent="0.15">
      <c r="A39" s="41" t="str">
        <f>'Bilan E-S'!A35</f>
        <v>Electricité en kWh</v>
      </c>
      <c r="B39" s="18">
        <f>'Bilan E-S'!G35</f>
        <v>20000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>
        <f>B39</f>
        <v>20000</v>
      </c>
      <c r="O39" s="20"/>
      <c r="P39" s="20"/>
      <c r="Q39" s="20"/>
      <c r="R39" s="20"/>
      <c r="S39" s="182"/>
      <c r="T39" s="90">
        <f t="shared" ref="T39:T40" si="8">SUM(C39:S39)</f>
        <v>20000</v>
      </c>
    </row>
    <row r="40" spans="1:21" ht="14" x14ac:dyDescent="0.15">
      <c r="A40" s="41" t="str">
        <f>'Bilan E-S'!A36</f>
        <v>Gaz en m3</v>
      </c>
      <c r="B40" s="18">
        <f>'Bilan E-S'!G36</f>
        <v>15000</v>
      </c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>
        <f>B40</f>
        <v>15000</v>
      </c>
      <c r="O40" s="20"/>
      <c r="P40" s="20"/>
      <c r="Q40" s="20"/>
      <c r="R40" s="20"/>
      <c r="S40" s="182"/>
      <c r="T40" s="90">
        <f t="shared" si="8"/>
        <v>15000</v>
      </c>
    </row>
    <row r="41" spans="1:21" ht="14" x14ac:dyDescent="0.15">
      <c r="A41" s="172" t="s">
        <v>33</v>
      </c>
      <c r="B41" s="173">
        <f>SUM(B38:B40)</f>
        <v>35000</v>
      </c>
      <c r="C41" s="178">
        <f t="shared" ref="C41:S41" si="9">SUM(C38:C40)</f>
        <v>0</v>
      </c>
      <c r="D41" s="179">
        <f t="shared" si="9"/>
        <v>0</v>
      </c>
      <c r="E41" s="179">
        <f t="shared" si="9"/>
        <v>0</v>
      </c>
      <c r="F41" s="179">
        <f t="shared" si="9"/>
        <v>0</v>
      </c>
      <c r="G41" s="179">
        <f t="shared" si="9"/>
        <v>0</v>
      </c>
      <c r="H41" s="179">
        <f t="shared" si="9"/>
        <v>0</v>
      </c>
      <c r="I41" s="179">
        <f t="shared" si="9"/>
        <v>0</v>
      </c>
      <c r="J41" s="179">
        <f t="shared" si="9"/>
        <v>0</v>
      </c>
      <c r="K41" s="179">
        <f t="shared" si="9"/>
        <v>0</v>
      </c>
      <c r="L41" s="179">
        <f t="shared" si="9"/>
        <v>0</v>
      </c>
      <c r="M41" s="179">
        <f t="shared" si="9"/>
        <v>0</v>
      </c>
      <c r="N41" s="179">
        <f t="shared" si="9"/>
        <v>35000</v>
      </c>
      <c r="O41" s="179">
        <f t="shared" si="9"/>
        <v>0</v>
      </c>
      <c r="P41" s="179">
        <f t="shared" si="9"/>
        <v>0</v>
      </c>
      <c r="Q41" s="179">
        <f t="shared" si="9"/>
        <v>0</v>
      </c>
      <c r="R41" s="179">
        <f t="shared" si="9"/>
        <v>0</v>
      </c>
      <c r="S41" s="183">
        <f t="shared" si="9"/>
        <v>0</v>
      </c>
      <c r="T41" s="92">
        <f>SUM(T39:T40)</f>
        <v>35000</v>
      </c>
      <c r="U41" s="215">
        <f>SUM(C41:S41)</f>
        <v>35000</v>
      </c>
    </row>
    <row r="42" spans="1:21" ht="15" thickBot="1" x14ac:dyDescent="0.2">
      <c r="A42" s="205" t="s">
        <v>196</v>
      </c>
      <c r="B42" s="206">
        <v>100</v>
      </c>
      <c r="C42" s="207"/>
      <c r="D42" s="208"/>
      <c r="E42" s="208"/>
      <c r="F42" s="208"/>
      <c r="G42" s="208"/>
      <c r="H42" s="208"/>
      <c r="I42" s="208"/>
      <c r="J42" s="208"/>
      <c r="K42" s="208"/>
      <c r="L42" s="208"/>
      <c r="M42" s="180"/>
      <c r="N42" s="209"/>
      <c r="O42" s="208"/>
      <c r="P42" s="208"/>
      <c r="Q42" s="208"/>
      <c r="R42" s="209"/>
      <c r="S42" s="181"/>
      <c r="T42" s="92"/>
    </row>
    <row r="43" spans="1:21" ht="17.25" customHeight="1" thickBot="1" x14ac:dyDescent="0.2">
      <c r="A43" s="203" t="s">
        <v>197</v>
      </c>
      <c r="B43" s="204">
        <f>SUM(B41,B36,B32,B23,B16)</f>
        <v>44050</v>
      </c>
      <c r="C43" s="210">
        <f t="shared" ref="C43:T43" si="10">SUM(C41,C36,C32,C23,C16)</f>
        <v>1788</v>
      </c>
      <c r="D43" s="211">
        <f t="shared" si="10"/>
        <v>450</v>
      </c>
      <c r="E43" s="211">
        <f t="shared" si="10"/>
        <v>1100</v>
      </c>
      <c r="F43" s="211">
        <f t="shared" si="10"/>
        <v>1100</v>
      </c>
      <c r="G43" s="211">
        <f t="shared" si="10"/>
        <v>300</v>
      </c>
      <c r="H43" s="211">
        <f t="shared" si="10"/>
        <v>0</v>
      </c>
      <c r="I43" s="211">
        <f t="shared" si="10"/>
        <v>100</v>
      </c>
      <c r="J43" s="211">
        <f t="shared" si="10"/>
        <v>100</v>
      </c>
      <c r="K43" s="211">
        <f t="shared" si="10"/>
        <v>3000</v>
      </c>
      <c r="L43" s="211">
        <f t="shared" si="10"/>
        <v>112</v>
      </c>
      <c r="M43" s="211">
        <f t="shared" si="10"/>
        <v>0</v>
      </c>
      <c r="N43" s="211">
        <f t="shared" si="10"/>
        <v>35000</v>
      </c>
      <c r="O43" s="211">
        <f t="shared" si="10"/>
        <v>0</v>
      </c>
      <c r="P43" s="211">
        <f t="shared" si="10"/>
        <v>1000</v>
      </c>
      <c r="Q43" s="211">
        <f t="shared" si="10"/>
        <v>0</v>
      </c>
      <c r="R43" s="211">
        <f t="shared" si="10"/>
        <v>0</v>
      </c>
      <c r="S43" s="213">
        <f t="shared" si="10"/>
        <v>0</v>
      </c>
      <c r="T43" s="212">
        <f t="shared" si="10"/>
        <v>44050</v>
      </c>
    </row>
    <row r="44" spans="1:21" ht="21" customHeight="1" thickBot="1" x14ac:dyDescent="0.2">
      <c r="A44" s="216" t="s">
        <v>198</v>
      </c>
      <c r="B44" s="367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9"/>
      <c r="T44" s="217"/>
    </row>
    <row r="45" spans="1:21" ht="28" x14ac:dyDescent="0.15">
      <c r="A45" s="224" t="s">
        <v>199</v>
      </c>
      <c r="B45" s="374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6"/>
      <c r="T45" s="17"/>
    </row>
    <row r="46" spans="1:21" ht="42" x14ac:dyDescent="0.15">
      <c r="A46" s="227" t="s">
        <v>200</v>
      </c>
      <c r="B46" s="221"/>
      <c r="C46" s="19"/>
      <c r="D46" s="226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17"/>
    </row>
    <row r="47" spans="1:21" ht="14" x14ac:dyDescent="0.15">
      <c r="A47" s="218" t="s">
        <v>178</v>
      </c>
      <c r="B47" s="222">
        <v>100</v>
      </c>
      <c r="C47" s="19"/>
      <c r="D47" s="226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>
        <f>B47</f>
        <v>100</v>
      </c>
      <c r="Q47" s="20"/>
      <c r="R47" s="20"/>
      <c r="S47" s="21"/>
      <c r="T47" s="90">
        <f>SUM(C47:S47)</f>
        <v>100</v>
      </c>
    </row>
    <row r="48" spans="1:21" ht="14" x14ac:dyDescent="0.15">
      <c r="A48" s="218" t="s">
        <v>201</v>
      </c>
      <c r="B48" s="222">
        <v>300</v>
      </c>
      <c r="C48" s="19"/>
      <c r="D48" s="226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>
        <f>B48</f>
        <v>300</v>
      </c>
      <c r="R48" s="20"/>
      <c r="S48" s="21"/>
      <c r="T48" s="90">
        <f t="shared" ref="T48:T49" si="11">SUM(C48:S48)</f>
        <v>300</v>
      </c>
    </row>
    <row r="49" spans="1:21" ht="14" x14ac:dyDescent="0.15">
      <c r="A49" s="218" t="s">
        <v>202</v>
      </c>
      <c r="B49" s="222">
        <v>400</v>
      </c>
      <c r="C49" s="19"/>
      <c r="D49" s="226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>
        <f>B49</f>
        <v>400</v>
      </c>
      <c r="P49" s="20"/>
      <c r="Q49" s="20"/>
      <c r="R49" s="20"/>
      <c r="S49" s="21"/>
      <c r="T49" s="90">
        <f t="shared" si="11"/>
        <v>400</v>
      </c>
    </row>
    <row r="50" spans="1:21" ht="15" thickBot="1" x14ac:dyDescent="0.2">
      <c r="A50" s="219" t="s">
        <v>33</v>
      </c>
      <c r="B50" s="223">
        <f>SUM(B47:B49)</f>
        <v>800</v>
      </c>
      <c r="C50" s="95">
        <f t="shared" ref="C50:T50" si="12">SUM(C47:C49)</f>
        <v>0</v>
      </c>
      <c r="D50" s="96">
        <f t="shared" si="12"/>
        <v>0</v>
      </c>
      <c r="E50" s="97">
        <f t="shared" si="12"/>
        <v>0</v>
      </c>
      <c r="F50" s="97">
        <f t="shared" si="12"/>
        <v>0</v>
      </c>
      <c r="G50" s="97">
        <f t="shared" si="12"/>
        <v>0</v>
      </c>
      <c r="H50" s="97">
        <f t="shared" si="12"/>
        <v>0</v>
      </c>
      <c r="I50" s="97">
        <f t="shared" si="12"/>
        <v>0</v>
      </c>
      <c r="J50" s="97">
        <f t="shared" si="12"/>
        <v>0</v>
      </c>
      <c r="K50" s="97">
        <f t="shared" si="12"/>
        <v>0</v>
      </c>
      <c r="L50" s="97">
        <f t="shared" si="12"/>
        <v>0</v>
      </c>
      <c r="M50" s="97">
        <f t="shared" si="12"/>
        <v>0</v>
      </c>
      <c r="N50" s="97">
        <f t="shared" si="12"/>
        <v>0</v>
      </c>
      <c r="O50" s="97">
        <f t="shared" si="12"/>
        <v>400</v>
      </c>
      <c r="P50" s="97">
        <f t="shared" si="12"/>
        <v>100</v>
      </c>
      <c r="Q50" s="97">
        <f t="shared" si="12"/>
        <v>300</v>
      </c>
      <c r="R50" s="97">
        <f t="shared" si="12"/>
        <v>0</v>
      </c>
      <c r="S50" s="94">
        <f t="shared" si="12"/>
        <v>0</v>
      </c>
      <c r="T50" s="233">
        <f t="shared" si="12"/>
        <v>800</v>
      </c>
      <c r="U50" s="215">
        <f>SUM(C50:S50)</f>
        <v>800</v>
      </c>
    </row>
    <row r="51" spans="1:21" ht="17.25" customHeight="1" thickBot="1" x14ac:dyDescent="0.2">
      <c r="A51" s="228" t="s">
        <v>203</v>
      </c>
      <c r="B51" s="377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9"/>
      <c r="T51" s="17"/>
    </row>
    <row r="52" spans="1:21" ht="56" x14ac:dyDescent="0.15">
      <c r="A52" s="229" t="s">
        <v>204</v>
      </c>
      <c r="B52" s="198"/>
      <c r="C52" s="199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00"/>
      <c r="T52" s="17"/>
    </row>
    <row r="53" spans="1:21" ht="42" x14ac:dyDescent="0.15">
      <c r="A53" s="230" t="s">
        <v>205</v>
      </c>
      <c r="B53" s="220">
        <f>2*20000*0.2</f>
        <v>8000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>
        <f>B53</f>
        <v>8000</v>
      </c>
      <c r="Q53" s="20"/>
      <c r="R53" s="20"/>
      <c r="S53" s="182"/>
      <c r="T53" s="90">
        <f t="shared" ref="T53:T54" si="13">SUM(C53:S53)</f>
        <v>8000</v>
      </c>
    </row>
    <row r="54" spans="1:21" ht="42" x14ac:dyDescent="0.15">
      <c r="A54" s="230" t="s">
        <v>206</v>
      </c>
      <c r="B54" s="220">
        <f>2*15000*0.5</f>
        <v>15000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>
        <f>B54</f>
        <v>15000</v>
      </c>
      <c r="R54" s="20"/>
      <c r="S54" s="182"/>
      <c r="T54" s="90">
        <f t="shared" si="13"/>
        <v>15000</v>
      </c>
    </row>
    <row r="55" spans="1:21" ht="15" thickBot="1" x14ac:dyDescent="0.2">
      <c r="A55" s="169" t="s">
        <v>33</v>
      </c>
      <c r="B55" s="206">
        <f t="shared" ref="B55:S55" si="14">SUM(B52:B54)</f>
        <v>23000</v>
      </c>
      <c r="C55" s="95">
        <f t="shared" si="14"/>
        <v>0</v>
      </c>
      <c r="D55" s="97">
        <f t="shared" si="14"/>
        <v>0</v>
      </c>
      <c r="E55" s="97">
        <f t="shared" si="14"/>
        <v>0</v>
      </c>
      <c r="F55" s="97">
        <f t="shared" si="14"/>
        <v>0</v>
      </c>
      <c r="G55" s="97">
        <f t="shared" si="14"/>
        <v>0</v>
      </c>
      <c r="H55" s="97">
        <f t="shared" si="14"/>
        <v>0</v>
      </c>
      <c r="I55" s="97">
        <f t="shared" si="14"/>
        <v>0</v>
      </c>
      <c r="J55" s="97">
        <f t="shared" si="14"/>
        <v>0</v>
      </c>
      <c r="K55" s="97">
        <f t="shared" si="14"/>
        <v>0</v>
      </c>
      <c r="L55" s="97">
        <f t="shared" si="14"/>
        <v>0</v>
      </c>
      <c r="M55" s="97">
        <f t="shared" si="14"/>
        <v>0</v>
      </c>
      <c r="N55" s="97">
        <f t="shared" si="14"/>
        <v>0</v>
      </c>
      <c r="O55" s="97">
        <f t="shared" si="14"/>
        <v>0</v>
      </c>
      <c r="P55" s="97">
        <f t="shared" si="14"/>
        <v>8000</v>
      </c>
      <c r="Q55" s="97">
        <f t="shared" si="14"/>
        <v>15000</v>
      </c>
      <c r="R55" s="96">
        <f t="shared" si="14"/>
        <v>0</v>
      </c>
      <c r="S55" s="94">
        <f t="shared" si="14"/>
        <v>0</v>
      </c>
      <c r="T55" s="92">
        <f>SUM(T51:T54)</f>
        <v>23000</v>
      </c>
      <c r="U55" s="215">
        <f>SUM(C55:S55)</f>
        <v>23000</v>
      </c>
    </row>
    <row r="56" spans="1:21" ht="17.25" customHeight="1" thickBot="1" x14ac:dyDescent="0.2">
      <c r="A56" s="225" t="s">
        <v>207</v>
      </c>
      <c r="B56" s="358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60"/>
      <c r="T56" s="17"/>
    </row>
    <row r="57" spans="1:21" ht="14" x14ac:dyDescent="0.15">
      <c r="A57" s="25" t="s">
        <v>208</v>
      </c>
      <c r="B57" s="40">
        <v>1000</v>
      </c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>
        <f>B57</f>
        <v>1000</v>
      </c>
      <c r="P57" s="20"/>
      <c r="Q57" s="20"/>
      <c r="R57" s="20"/>
      <c r="S57" s="182"/>
      <c r="T57" s="90">
        <f t="shared" ref="T57:T59" si="15">SUM(C57:S57)</f>
        <v>1000</v>
      </c>
    </row>
    <row r="58" spans="1:21" ht="14" x14ac:dyDescent="0.15">
      <c r="A58" s="25" t="s">
        <v>209</v>
      </c>
      <c r="B58" s="40">
        <v>3000</v>
      </c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>
        <f>B58</f>
        <v>3000</v>
      </c>
      <c r="Q58" s="20"/>
      <c r="R58" s="20"/>
      <c r="S58" s="182"/>
      <c r="T58" s="90">
        <f t="shared" si="15"/>
        <v>3000</v>
      </c>
    </row>
    <row r="59" spans="1:21" ht="14" x14ac:dyDescent="0.15">
      <c r="A59" s="25" t="s">
        <v>210</v>
      </c>
      <c r="B59" s="40">
        <v>200</v>
      </c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>
        <f>B59</f>
        <v>200</v>
      </c>
      <c r="Q59" s="20"/>
      <c r="R59" s="20"/>
      <c r="S59" s="182"/>
      <c r="T59" s="90">
        <f t="shared" si="15"/>
        <v>200</v>
      </c>
    </row>
    <row r="60" spans="1:21" ht="15" thickBot="1" x14ac:dyDescent="0.2">
      <c r="A60" s="169" t="s">
        <v>33</v>
      </c>
      <c r="B60" s="94">
        <f t="shared" ref="B60:S60" si="16">SUM(B56:B59)</f>
        <v>4200</v>
      </c>
      <c r="C60" s="95">
        <f t="shared" si="16"/>
        <v>0</v>
      </c>
      <c r="D60" s="97">
        <f t="shared" si="16"/>
        <v>0</v>
      </c>
      <c r="E60" s="97">
        <f t="shared" si="16"/>
        <v>0</v>
      </c>
      <c r="F60" s="97">
        <f t="shared" si="16"/>
        <v>0</v>
      </c>
      <c r="G60" s="97">
        <f t="shared" si="16"/>
        <v>0</v>
      </c>
      <c r="H60" s="97">
        <f t="shared" si="16"/>
        <v>0</v>
      </c>
      <c r="I60" s="97">
        <f t="shared" si="16"/>
        <v>0</v>
      </c>
      <c r="J60" s="97">
        <f t="shared" si="16"/>
        <v>0</v>
      </c>
      <c r="K60" s="97">
        <f t="shared" si="16"/>
        <v>0</v>
      </c>
      <c r="L60" s="97">
        <f t="shared" si="16"/>
        <v>0</v>
      </c>
      <c r="M60" s="97">
        <f t="shared" si="16"/>
        <v>0</v>
      </c>
      <c r="N60" s="97">
        <f t="shared" si="16"/>
        <v>0</v>
      </c>
      <c r="O60" s="97">
        <f t="shared" si="16"/>
        <v>1000</v>
      </c>
      <c r="P60" s="97">
        <f t="shared" si="16"/>
        <v>3200</v>
      </c>
      <c r="Q60" s="97">
        <f t="shared" si="16"/>
        <v>0</v>
      </c>
      <c r="R60" s="97">
        <f t="shared" si="16"/>
        <v>0</v>
      </c>
      <c r="S60" s="94">
        <f t="shared" si="16"/>
        <v>0</v>
      </c>
      <c r="T60" s="92">
        <f>SUM(T57:T59)</f>
        <v>4200</v>
      </c>
      <c r="U60" s="215">
        <f>SUM(C60:S60)</f>
        <v>4200</v>
      </c>
    </row>
    <row r="61" spans="1:21" ht="17.25" customHeight="1" x14ac:dyDescent="0.15">
      <c r="A61" s="231" t="s">
        <v>211</v>
      </c>
      <c r="B61" s="358"/>
      <c r="C61" s="359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60"/>
      <c r="T61" s="17"/>
    </row>
    <row r="62" spans="1:21" ht="14" x14ac:dyDescent="0.15">
      <c r="A62" s="25" t="s">
        <v>212</v>
      </c>
      <c r="B62" s="40">
        <v>1000</v>
      </c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>
        <f>B62</f>
        <v>1000</v>
      </c>
      <c r="R62" s="20"/>
      <c r="S62" s="182"/>
      <c r="T62" s="90">
        <f t="shared" ref="T62:T64" si="17">SUM(C62:S62)</f>
        <v>1000</v>
      </c>
    </row>
    <row r="63" spans="1:21" ht="14" x14ac:dyDescent="0.15">
      <c r="A63" s="25" t="s">
        <v>213</v>
      </c>
      <c r="B63" s="40">
        <v>500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>
        <f>B63</f>
        <v>500</v>
      </c>
      <c r="Q63" s="20"/>
      <c r="R63" s="20"/>
      <c r="S63" s="182"/>
      <c r="T63" s="90">
        <f t="shared" si="17"/>
        <v>500</v>
      </c>
    </row>
    <row r="64" spans="1:21" ht="14" x14ac:dyDescent="0.15">
      <c r="A64" s="25" t="s">
        <v>214</v>
      </c>
      <c r="B64" s="40">
        <v>5000</v>
      </c>
      <c r="C64" s="19"/>
      <c r="D64" s="20"/>
      <c r="E64" s="20"/>
      <c r="F64" s="20"/>
      <c r="G64" s="20"/>
      <c r="H64" s="20"/>
      <c r="I64" s="20"/>
      <c r="J64" s="20"/>
      <c r="K64" s="20"/>
      <c r="L64" s="20">
        <f>B64</f>
        <v>5000</v>
      </c>
      <c r="M64" s="20"/>
      <c r="N64" s="20"/>
      <c r="O64" s="20"/>
      <c r="P64" s="20"/>
      <c r="Q64" s="20"/>
      <c r="R64" s="20"/>
      <c r="S64" s="182"/>
      <c r="T64" s="90">
        <f t="shared" si="17"/>
        <v>5000</v>
      </c>
    </row>
    <row r="65" spans="1:21" ht="15" thickBot="1" x14ac:dyDescent="0.2">
      <c r="A65" s="23" t="s">
        <v>33</v>
      </c>
      <c r="B65" s="94">
        <f t="shared" ref="B65:T65" si="18">SUM(B62:B64)</f>
        <v>6500</v>
      </c>
      <c r="C65" s="95">
        <f t="shared" si="18"/>
        <v>0</v>
      </c>
      <c r="D65" s="97">
        <f t="shared" si="18"/>
        <v>0</v>
      </c>
      <c r="E65" s="97">
        <f t="shared" si="18"/>
        <v>0</v>
      </c>
      <c r="F65" s="232">
        <f t="shared" si="18"/>
        <v>0</v>
      </c>
      <c r="G65" s="97">
        <f t="shared" si="18"/>
        <v>0</v>
      </c>
      <c r="H65" s="97">
        <f t="shared" si="18"/>
        <v>0</v>
      </c>
      <c r="I65" s="97">
        <f t="shared" si="18"/>
        <v>0</v>
      </c>
      <c r="J65" s="97">
        <f t="shared" si="18"/>
        <v>0</v>
      </c>
      <c r="K65" s="97">
        <f t="shared" si="18"/>
        <v>0</v>
      </c>
      <c r="L65" s="97">
        <f t="shared" si="18"/>
        <v>5000</v>
      </c>
      <c r="M65" s="97">
        <f t="shared" si="18"/>
        <v>0</v>
      </c>
      <c r="N65" s="97">
        <f t="shared" si="18"/>
        <v>0</v>
      </c>
      <c r="O65" s="97">
        <f t="shared" si="18"/>
        <v>0</v>
      </c>
      <c r="P65" s="97">
        <f t="shared" si="18"/>
        <v>500</v>
      </c>
      <c r="Q65" s="97">
        <f t="shared" si="18"/>
        <v>1000</v>
      </c>
      <c r="R65" s="96">
        <f t="shared" si="18"/>
        <v>0</v>
      </c>
      <c r="S65" s="94">
        <f t="shared" si="18"/>
        <v>0</v>
      </c>
      <c r="T65" s="92">
        <f t="shared" si="18"/>
        <v>6500</v>
      </c>
      <c r="U65" s="215">
        <f>SUM(C65:S65)</f>
        <v>6500</v>
      </c>
    </row>
    <row r="66" spans="1:21" ht="17.25" customHeight="1" x14ac:dyDescent="0.15">
      <c r="A66" s="231" t="s">
        <v>215</v>
      </c>
      <c r="B66" s="359"/>
      <c r="C66" s="359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60"/>
      <c r="T66" s="17"/>
    </row>
    <row r="67" spans="1:21" ht="28" x14ac:dyDescent="0.15">
      <c r="A67" s="235" t="s">
        <v>216</v>
      </c>
      <c r="B67" s="234"/>
      <c r="C67" s="199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00"/>
      <c r="T67" s="17"/>
    </row>
    <row r="68" spans="1:21" ht="28" x14ac:dyDescent="0.15">
      <c r="A68" s="236" t="s">
        <v>217</v>
      </c>
      <c r="B68" s="234"/>
      <c r="C68" s="199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00"/>
      <c r="T68" s="17"/>
    </row>
    <row r="69" spans="1:21" ht="14" x14ac:dyDescent="0.15">
      <c r="A69" s="25" t="s">
        <v>218</v>
      </c>
      <c r="B69" s="242">
        <v>400</v>
      </c>
      <c r="C69" s="199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>
        <f>B69</f>
        <v>400</v>
      </c>
      <c r="P69" s="24"/>
      <c r="Q69" s="24"/>
      <c r="R69" s="24"/>
      <c r="S69" s="200"/>
      <c r="T69" s="90">
        <f>SUM(C69:S69)</f>
        <v>400</v>
      </c>
    </row>
    <row r="70" spans="1:21" ht="13.25" customHeight="1" x14ac:dyDescent="0.15">
      <c r="A70" s="25" t="s">
        <v>219</v>
      </c>
      <c r="B70" s="40">
        <v>2000</v>
      </c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>
        <f>B70</f>
        <v>2000</v>
      </c>
      <c r="P70" s="20"/>
      <c r="Q70" s="20"/>
      <c r="R70" s="20"/>
      <c r="S70" s="182"/>
      <c r="T70" s="90">
        <f>SUM(C70:S70)</f>
        <v>2000</v>
      </c>
    </row>
    <row r="71" spans="1:21" ht="15" thickBot="1" x14ac:dyDescent="0.2">
      <c r="A71" s="23" t="s">
        <v>33</v>
      </c>
      <c r="B71" s="94">
        <f>SUM(B69:B70)</f>
        <v>2400</v>
      </c>
      <c r="C71" s="95">
        <f>SUM(C69:C70)</f>
        <v>0</v>
      </c>
      <c r="D71" s="97">
        <f>SUM(D69:D70)</f>
        <v>0</v>
      </c>
      <c r="E71" s="97">
        <f t="shared" ref="E71:R71" si="19">SUM(E69:E70)</f>
        <v>0</v>
      </c>
      <c r="F71" s="97">
        <f t="shared" si="19"/>
        <v>0</v>
      </c>
      <c r="G71" s="97">
        <f t="shared" si="19"/>
        <v>0</v>
      </c>
      <c r="H71" s="97">
        <f t="shared" si="19"/>
        <v>0</v>
      </c>
      <c r="I71" s="97">
        <f t="shared" si="19"/>
        <v>0</v>
      </c>
      <c r="J71" s="97">
        <f t="shared" si="19"/>
        <v>0</v>
      </c>
      <c r="K71" s="97">
        <f t="shared" si="19"/>
        <v>0</v>
      </c>
      <c r="L71" s="97">
        <f t="shared" si="19"/>
        <v>0</v>
      </c>
      <c r="M71" s="97">
        <f t="shared" si="19"/>
        <v>0</v>
      </c>
      <c r="N71" s="97">
        <f t="shared" si="19"/>
        <v>0</v>
      </c>
      <c r="O71" s="97">
        <f t="shared" si="19"/>
        <v>2400</v>
      </c>
      <c r="P71" s="97">
        <f t="shared" si="19"/>
        <v>0</v>
      </c>
      <c r="Q71" s="97">
        <f t="shared" si="19"/>
        <v>0</v>
      </c>
      <c r="R71" s="97">
        <f t="shared" si="19"/>
        <v>0</v>
      </c>
      <c r="S71" s="94">
        <f>SUM(S69:S70)</f>
        <v>0</v>
      </c>
      <c r="T71" s="92">
        <f>SUM(T69:T70)</f>
        <v>2400</v>
      </c>
      <c r="U71" s="215">
        <f>SUM(C71:S71)</f>
        <v>2400</v>
      </c>
    </row>
    <row r="72" spans="1:21" ht="17.25" customHeight="1" thickBot="1" x14ac:dyDescent="0.2">
      <c r="A72" s="237" t="s">
        <v>220</v>
      </c>
      <c r="B72" s="238">
        <f>+B50+B55+B60+B65+B71</f>
        <v>36900</v>
      </c>
      <c r="C72" s="239">
        <f t="shared" ref="C72:S72" si="20">+C50+C55+C60+C65+C71</f>
        <v>0</v>
      </c>
      <c r="D72" s="241">
        <f t="shared" si="20"/>
        <v>0</v>
      </c>
      <c r="E72" s="241">
        <f t="shared" si="20"/>
        <v>0</v>
      </c>
      <c r="F72" s="241">
        <f t="shared" si="20"/>
        <v>0</v>
      </c>
      <c r="G72" s="241">
        <f t="shared" si="20"/>
        <v>0</v>
      </c>
      <c r="H72" s="241">
        <f t="shared" si="20"/>
        <v>0</v>
      </c>
      <c r="I72" s="241">
        <f t="shared" si="20"/>
        <v>0</v>
      </c>
      <c r="J72" s="241">
        <f t="shared" si="20"/>
        <v>0</v>
      </c>
      <c r="K72" s="241">
        <f t="shared" si="20"/>
        <v>0</v>
      </c>
      <c r="L72" s="241">
        <f t="shared" si="20"/>
        <v>5000</v>
      </c>
      <c r="M72" s="241">
        <f t="shared" si="20"/>
        <v>0</v>
      </c>
      <c r="N72" s="241">
        <f t="shared" si="20"/>
        <v>0</v>
      </c>
      <c r="O72" s="241">
        <f t="shared" si="20"/>
        <v>3800</v>
      </c>
      <c r="P72" s="241">
        <f t="shared" si="20"/>
        <v>11800</v>
      </c>
      <c r="Q72" s="241">
        <f t="shared" si="20"/>
        <v>16300</v>
      </c>
      <c r="R72" s="241">
        <f t="shared" si="20"/>
        <v>0</v>
      </c>
      <c r="S72" s="240">
        <f t="shared" si="20"/>
        <v>0</v>
      </c>
      <c r="T72" s="249">
        <f>SUM(C72:S72)</f>
        <v>36900</v>
      </c>
      <c r="U72" s="215">
        <f>SUM(C72:S72)</f>
        <v>36900</v>
      </c>
    </row>
    <row r="73" spans="1:21" ht="21" customHeight="1" thickBot="1" x14ac:dyDescent="0.2">
      <c r="A73" s="243" t="s">
        <v>221</v>
      </c>
      <c r="B73" s="361"/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3"/>
      <c r="T73" s="17"/>
    </row>
    <row r="74" spans="1:21" ht="14" x14ac:dyDescent="0.15">
      <c r="A74" s="244" t="s">
        <v>222</v>
      </c>
      <c r="B74" s="364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6"/>
      <c r="T74" s="17"/>
    </row>
    <row r="75" spans="1:21" ht="14" x14ac:dyDescent="0.15">
      <c r="A75" s="15" t="s">
        <v>223</v>
      </c>
      <c r="B75" s="40">
        <v>500</v>
      </c>
      <c r="C75" s="19"/>
      <c r="D75" s="20"/>
      <c r="E75" s="20">
        <f>B75</f>
        <v>500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182"/>
      <c r="T75" s="90">
        <f t="shared" ref="T75:T76" si="21">SUM(C75:S75)</f>
        <v>500</v>
      </c>
    </row>
    <row r="76" spans="1:21" ht="14" x14ac:dyDescent="0.15">
      <c r="A76" s="15" t="s">
        <v>224</v>
      </c>
      <c r="B76" s="40">
        <v>1000</v>
      </c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>
        <f>B76</f>
        <v>1000</v>
      </c>
      <c r="O76" s="20"/>
      <c r="P76" s="20"/>
      <c r="Q76" s="20"/>
      <c r="R76" s="20"/>
      <c r="S76" s="182"/>
      <c r="T76" s="90">
        <f t="shared" si="21"/>
        <v>1000</v>
      </c>
    </row>
    <row r="77" spans="1:21" ht="15" thickBot="1" x14ac:dyDescent="0.2">
      <c r="A77" s="169" t="s">
        <v>33</v>
      </c>
      <c r="B77" s="23">
        <f t="shared" ref="B77:S77" si="22">SUM(B74:B76)</f>
        <v>1500</v>
      </c>
      <c r="C77" s="95">
        <f t="shared" si="22"/>
        <v>0</v>
      </c>
      <c r="D77" s="97">
        <f t="shared" si="22"/>
        <v>0</v>
      </c>
      <c r="E77" s="97">
        <f t="shared" si="22"/>
        <v>500</v>
      </c>
      <c r="F77" s="97">
        <f t="shared" si="22"/>
        <v>0</v>
      </c>
      <c r="G77" s="97">
        <f t="shared" si="22"/>
        <v>0</v>
      </c>
      <c r="H77" s="97">
        <f t="shared" si="22"/>
        <v>0</v>
      </c>
      <c r="I77" s="97">
        <f t="shared" si="22"/>
        <v>0</v>
      </c>
      <c r="J77" s="97">
        <f t="shared" si="22"/>
        <v>0</v>
      </c>
      <c r="K77" s="97">
        <f t="shared" si="22"/>
        <v>0</v>
      </c>
      <c r="L77" s="97">
        <f t="shared" si="22"/>
        <v>0</v>
      </c>
      <c r="M77" s="97">
        <f t="shared" si="22"/>
        <v>0</v>
      </c>
      <c r="N77" s="97">
        <f t="shared" si="22"/>
        <v>1000</v>
      </c>
      <c r="O77" s="97">
        <f t="shared" si="22"/>
        <v>0</v>
      </c>
      <c r="P77" s="97">
        <f t="shared" si="22"/>
        <v>0</v>
      </c>
      <c r="Q77" s="97">
        <f t="shared" si="22"/>
        <v>0</v>
      </c>
      <c r="R77" s="96">
        <f t="shared" si="22"/>
        <v>0</v>
      </c>
      <c r="S77" s="250">
        <f t="shared" si="22"/>
        <v>0</v>
      </c>
      <c r="T77" s="92">
        <f>SUM(T73:T76)</f>
        <v>1500</v>
      </c>
      <c r="U77" s="215">
        <f>SUM(C77:S77)</f>
        <v>1500</v>
      </c>
    </row>
    <row r="78" spans="1:21" ht="14" x14ac:dyDescent="0.15">
      <c r="A78" s="245" t="s">
        <v>225</v>
      </c>
      <c r="B78" s="358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60"/>
      <c r="T78" s="17"/>
    </row>
    <row r="79" spans="1:21" ht="14" x14ac:dyDescent="0.15">
      <c r="A79" s="25" t="s">
        <v>226</v>
      </c>
      <c r="B79" s="40">
        <v>300</v>
      </c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>
        <f>B79</f>
        <v>300</v>
      </c>
      <c r="P79" s="20"/>
      <c r="Q79" s="20"/>
      <c r="R79" s="20"/>
      <c r="S79" s="182"/>
      <c r="T79" s="90">
        <f>SUM(C79:S79)</f>
        <v>300</v>
      </c>
    </row>
    <row r="80" spans="1:21" ht="42" x14ac:dyDescent="0.15">
      <c r="A80" s="246" t="s">
        <v>227</v>
      </c>
      <c r="B80" s="40">
        <v>12000</v>
      </c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>
        <f>B80</f>
        <v>12000</v>
      </c>
      <c r="P80" s="20"/>
      <c r="Q80" s="20"/>
      <c r="R80" s="20"/>
      <c r="S80" s="182"/>
      <c r="T80" s="90">
        <f>SUM(C80:S80)</f>
        <v>12000</v>
      </c>
    </row>
    <row r="81" spans="1:24" ht="15" thickBot="1" x14ac:dyDescent="0.2">
      <c r="A81" s="247" t="s">
        <v>33</v>
      </c>
      <c r="B81" s="23">
        <f t="shared" ref="B81:S81" si="23">SUM(B78:B80)</f>
        <v>12300</v>
      </c>
      <c r="C81" s="95">
        <f t="shared" si="23"/>
        <v>0</v>
      </c>
      <c r="D81" s="97">
        <f t="shared" si="23"/>
        <v>0</v>
      </c>
      <c r="E81" s="97">
        <f t="shared" si="23"/>
        <v>0</v>
      </c>
      <c r="F81" s="97">
        <f t="shared" si="23"/>
        <v>0</v>
      </c>
      <c r="G81" s="97">
        <f t="shared" si="23"/>
        <v>0</v>
      </c>
      <c r="H81" s="97">
        <f t="shared" si="23"/>
        <v>0</v>
      </c>
      <c r="I81" s="97">
        <f t="shared" si="23"/>
        <v>0</v>
      </c>
      <c r="J81" s="97">
        <f t="shared" si="23"/>
        <v>0</v>
      </c>
      <c r="K81" s="97">
        <f t="shared" si="23"/>
        <v>0</v>
      </c>
      <c r="L81" s="97">
        <f t="shared" si="23"/>
        <v>0</v>
      </c>
      <c r="M81" s="97">
        <f t="shared" si="23"/>
        <v>0</v>
      </c>
      <c r="N81" s="97">
        <f t="shared" si="23"/>
        <v>0</v>
      </c>
      <c r="O81" s="97">
        <f t="shared" si="23"/>
        <v>12300</v>
      </c>
      <c r="P81" s="97">
        <f t="shared" si="23"/>
        <v>0</v>
      </c>
      <c r="Q81" s="97">
        <f t="shared" si="23"/>
        <v>0</v>
      </c>
      <c r="R81" s="96">
        <f t="shared" si="23"/>
        <v>0</v>
      </c>
      <c r="S81" s="94">
        <f t="shared" si="23"/>
        <v>0</v>
      </c>
      <c r="T81" s="92">
        <f>SUM(T79:T80)</f>
        <v>12300</v>
      </c>
      <c r="U81" s="215">
        <f>SUM(C81:S81)</f>
        <v>12300</v>
      </c>
    </row>
    <row r="82" spans="1:24" ht="14" x14ac:dyDescent="0.15">
      <c r="A82" s="245" t="s">
        <v>228</v>
      </c>
      <c r="B82" s="358"/>
      <c r="C82" s="359"/>
      <c r="D82" s="359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60"/>
      <c r="T82" s="17"/>
    </row>
    <row r="83" spans="1:24" ht="28" x14ac:dyDescent="0.15">
      <c r="A83" s="246" t="s">
        <v>229</v>
      </c>
      <c r="B83" s="40">
        <v>500</v>
      </c>
      <c r="C83" s="1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>
        <f>B83</f>
        <v>500</v>
      </c>
      <c r="P83" s="20"/>
      <c r="Q83" s="20"/>
      <c r="R83" s="20"/>
      <c r="S83" s="182"/>
      <c r="T83" s="90">
        <f t="shared" ref="T83:T85" si="24">SUM(C83:S83)</f>
        <v>500</v>
      </c>
    </row>
    <row r="84" spans="1:24" ht="28" x14ac:dyDescent="0.15">
      <c r="A84" s="25" t="s">
        <v>230</v>
      </c>
      <c r="B84" s="40">
        <v>100</v>
      </c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182">
        <f>B84</f>
        <v>100</v>
      </c>
      <c r="T84" s="90">
        <f t="shared" si="24"/>
        <v>100</v>
      </c>
    </row>
    <row r="85" spans="1:24" ht="14" x14ac:dyDescent="0.15">
      <c r="A85" s="25" t="s">
        <v>231</v>
      </c>
      <c r="B85" s="40">
        <v>300</v>
      </c>
      <c r="C85" s="1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182">
        <f>B85</f>
        <v>300</v>
      </c>
      <c r="T85" s="90">
        <f t="shared" si="24"/>
        <v>300</v>
      </c>
    </row>
    <row r="86" spans="1:24" ht="15" thickBot="1" x14ac:dyDescent="0.2">
      <c r="A86" s="247" t="s">
        <v>33</v>
      </c>
      <c r="B86" s="23">
        <f t="shared" ref="B86:S86" si="25">SUM(B82:B85)</f>
        <v>900</v>
      </c>
      <c r="C86" s="95">
        <f t="shared" si="25"/>
        <v>0</v>
      </c>
      <c r="D86" s="97">
        <f t="shared" si="25"/>
        <v>0</v>
      </c>
      <c r="E86" s="97">
        <f t="shared" si="25"/>
        <v>0</v>
      </c>
      <c r="F86" s="97">
        <f t="shared" si="25"/>
        <v>0</v>
      </c>
      <c r="G86" s="97">
        <f t="shared" si="25"/>
        <v>0</v>
      </c>
      <c r="H86" s="97">
        <f t="shared" si="25"/>
        <v>0</v>
      </c>
      <c r="I86" s="97">
        <f t="shared" si="25"/>
        <v>0</v>
      </c>
      <c r="J86" s="97">
        <f t="shared" si="25"/>
        <v>0</v>
      </c>
      <c r="K86" s="97">
        <f t="shared" si="25"/>
        <v>0</v>
      </c>
      <c r="L86" s="97">
        <f t="shared" si="25"/>
        <v>0</v>
      </c>
      <c r="M86" s="97">
        <f t="shared" si="25"/>
        <v>0</v>
      </c>
      <c r="N86" s="97">
        <f t="shared" si="25"/>
        <v>0</v>
      </c>
      <c r="O86" s="97">
        <f t="shared" si="25"/>
        <v>500</v>
      </c>
      <c r="P86" s="97">
        <f t="shared" si="25"/>
        <v>0</v>
      </c>
      <c r="Q86" s="97">
        <f t="shared" si="25"/>
        <v>0</v>
      </c>
      <c r="R86" s="97">
        <f t="shared" si="25"/>
        <v>0</v>
      </c>
      <c r="S86" s="94">
        <f t="shared" si="25"/>
        <v>400</v>
      </c>
      <c r="T86" s="92">
        <f>SUM(T83:T85)</f>
        <v>900</v>
      </c>
      <c r="U86" s="215">
        <f>SUM(C86:S86)</f>
        <v>900</v>
      </c>
    </row>
    <row r="87" spans="1:24" ht="14" x14ac:dyDescent="0.15">
      <c r="A87" s="245" t="s">
        <v>232</v>
      </c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60"/>
      <c r="T87" s="17"/>
    </row>
    <row r="88" spans="1:24" ht="28" x14ac:dyDescent="0.15">
      <c r="A88" s="25" t="s">
        <v>233</v>
      </c>
      <c r="B88" s="263">
        <v>700</v>
      </c>
      <c r="C88" s="264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>
        <v>700</v>
      </c>
      <c r="O88" s="265"/>
      <c r="P88" s="265"/>
      <c r="Q88" s="265"/>
      <c r="R88" s="265"/>
      <c r="S88" s="266"/>
      <c r="T88" s="90">
        <f t="shared" ref="T88:T90" si="26">SUM(C88:S88)</f>
        <v>700</v>
      </c>
    </row>
    <row r="89" spans="1:24" ht="16" x14ac:dyDescent="0.15">
      <c r="A89" s="25" t="s">
        <v>234</v>
      </c>
      <c r="B89" s="40">
        <v>300</v>
      </c>
      <c r="C89" s="19"/>
      <c r="D89" s="226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>
        <f>B89</f>
        <v>300</v>
      </c>
      <c r="P89" s="20"/>
      <c r="Q89" s="20"/>
      <c r="R89" s="20"/>
      <c r="S89" s="182"/>
      <c r="T89" s="90">
        <f t="shared" si="26"/>
        <v>300</v>
      </c>
    </row>
    <row r="90" spans="1:24" ht="14" x14ac:dyDescent="0.15">
      <c r="A90" s="25" t="s">
        <v>235</v>
      </c>
      <c r="B90" s="40">
        <v>500</v>
      </c>
      <c r="C90" s="19"/>
      <c r="D90" s="226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>
        <f>B90</f>
        <v>500</v>
      </c>
      <c r="S90" s="182"/>
      <c r="T90" s="90">
        <f t="shared" si="26"/>
        <v>500</v>
      </c>
    </row>
    <row r="91" spans="1:24" ht="15" thickBot="1" x14ac:dyDescent="0.2">
      <c r="A91" s="169" t="s">
        <v>33</v>
      </c>
      <c r="B91" s="94">
        <f t="shared" ref="B91:S91" si="27">SUM(B87:B90)</f>
        <v>1500</v>
      </c>
      <c r="C91" s="95">
        <f t="shared" si="27"/>
        <v>0</v>
      </c>
      <c r="D91" s="96">
        <f t="shared" si="27"/>
        <v>0</v>
      </c>
      <c r="E91" s="97">
        <f t="shared" si="27"/>
        <v>0</v>
      </c>
      <c r="F91" s="97">
        <f t="shared" si="27"/>
        <v>0</v>
      </c>
      <c r="G91" s="97">
        <f t="shared" si="27"/>
        <v>0</v>
      </c>
      <c r="H91" s="97">
        <f t="shared" si="27"/>
        <v>0</v>
      </c>
      <c r="I91" s="97">
        <f t="shared" si="27"/>
        <v>0</v>
      </c>
      <c r="J91" s="97">
        <f t="shared" si="27"/>
        <v>0</v>
      </c>
      <c r="K91" s="97">
        <f t="shared" si="27"/>
        <v>0</v>
      </c>
      <c r="L91" s="97">
        <f t="shared" si="27"/>
        <v>0</v>
      </c>
      <c r="M91" s="97">
        <f t="shared" si="27"/>
        <v>0</v>
      </c>
      <c r="N91" s="97">
        <f t="shared" si="27"/>
        <v>700</v>
      </c>
      <c r="O91" s="97">
        <f t="shared" si="27"/>
        <v>300</v>
      </c>
      <c r="P91" s="97">
        <f t="shared" si="27"/>
        <v>0</v>
      </c>
      <c r="Q91" s="97">
        <f t="shared" si="27"/>
        <v>0</v>
      </c>
      <c r="R91" s="97">
        <f t="shared" si="27"/>
        <v>500</v>
      </c>
      <c r="S91" s="94">
        <f t="shared" si="27"/>
        <v>0</v>
      </c>
      <c r="T91" s="92">
        <f>SUM(T88:T90)</f>
        <v>1500</v>
      </c>
      <c r="U91" s="215">
        <f>SUM(C91:S91)</f>
        <v>1500</v>
      </c>
    </row>
    <row r="92" spans="1:24" ht="17.25" customHeight="1" thickBot="1" x14ac:dyDescent="0.2">
      <c r="A92" s="237" t="s">
        <v>236</v>
      </c>
      <c r="B92" s="248">
        <f>+B77+B81+B86+B91</f>
        <v>16200</v>
      </c>
      <c r="C92" s="252">
        <f t="shared" ref="C92:T92" si="28">+C77+C81+C86+C91</f>
        <v>0</v>
      </c>
      <c r="D92" s="239">
        <f t="shared" si="28"/>
        <v>0</v>
      </c>
      <c r="E92" s="241">
        <f t="shared" si="28"/>
        <v>500</v>
      </c>
      <c r="F92" s="241">
        <f t="shared" si="28"/>
        <v>0</v>
      </c>
      <c r="G92" s="241">
        <f t="shared" si="28"/>
        <v>0</v>
      </c>
      <c r="H92" s="241">
        <f t="shared" si="28"/>
        <v>0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1700</v>
      </c>
      <c r="O92" s="241">
        <f t="shared" si="28"/>
        <v>13100</v>
      </c>
      <c r="P92" s="241">
        <f t="shared" si="28"/>
        <v>0</v>
      </c>
      <c r="Q92" s="241">
        <f t="shared" si="28"/>
        <v>0</v>
      </c>
      <c r="R92" s="241">
        <f t="shared" si="28"/>
        <v>500</v>
      </c>
      <c r="S92" s="253">
        <f t="shared" si="28"/>
        <v>400</v>
      </c>
      <c r="T92" s="251">
        <f t="shared" si="28"/>
        <v>16200</v>
      </c>
      <c r="U92" s="215">
        <f>SUM(C92:S92)</f>
        <v>16200</v>
      </c>
      <c r="V92" s="55"/>
      <c r="W92" s="55"/>
      <c r="X92" s="55"/>
    </row>
    <row r="93" spans="1:24" ht="39.75" customHeight="1" thickBot="1" x14ac:dyDescent="0.2">
      <c r="A93" s="254" t="s">
        <v>237</v>
      </c>
      <c r="B93" s="258">
        <f>+B43+B72+B92</f>
        <v>97150</v>
      </c>
      <c r="C93" s="259">
        <f t="shared" ref="C93:T93" si="29">+C43+C72+C92</f>
        <v>1788</v>
      </c>
      <c r="D93" s="260">
        <f t="shared" si="29"/>
        <v>450</v>
      </c>
      <c r="E93" s="260">
        <f t="shared" si="29"/>
        <v>1600</v>
      </c>
      <c r="F93" s="260">
        <f t="shared" si="29"/>
        <v>1100</v>
      </c>
      <c r="G93" s="260">
        <f t="shared" si="29"/>
        <v>300</v>
      </c>
      <c r="H93" s="260">
        <f t="shared" si="29"/>
        <v>0</v>
      </c>
      <c r="I93" s="260">
        <f t="shared" si="29"/>
        <v>100</v>
      </c>
      <c r="J93" s="260">
        <f t="shared" si="29"/>
        <v>100</v>
      </c>
      <c r="K93" s="260">
        <f t="shared" si="29"/>
        <v>3000</v>
      </c>
      <c r="L93" s="260">
        <f t="shared" si="29"/>
        <v>5112</v>
      </c>
      <c r="M93" s="260">
        <f t="shared" si="29"/>
        <v>0</v>
      </c>
      <c r="N93" s="260">
        <f t="shared" si="29"/>
        <v>36700</v>
      </c>
      <c r="O93" s="260">
        <f t="shared" si="29"/>
        <v>16900</v>
      </c>
      <c r="P93" s="260">
        <f t="shared" si="29"/>
        <v>12800</v>
      </c>
      <c r="Q93" s="260">
        <f t="shared" si="29"/>
        <v>16300</v>
      </c>
      <c r="R93" s="260">
        <f t="shared" si="29"/>
        <v>500</v>
      </c>
      <c r="S93" s="261">
        <f t="shared" si="29"/>
        <v>400</v>
      </c>
      <c r="T93" s="255">
        <f t="shared" si="29"/>
        <v>97150</v>
      </c>
      <c r="U93" s="215">
        <f>SUM(C93:S93)</f>
        <v>97150</v>
      </c>
      <c r="V93" s="55"/>
      <c r="W93" s="55"/>
      <c r="X93" s="55"/>
    </row>
    <row r="94" spans="1:24" ht="15" thickBot="1" x14ac:dyDescent="0.2">
      <c r="A94" s="256" t="s">
        <v>238</v>
      </c>
      <c r="B94" s="371"/>
      <c r="C94" s="372"/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3"/>
      <c r="T94" s="17"/>
    </row>
    <row r="95" spans="1:24" ht="14" x14ac:dyDescent="0.15">
      <c r="A95" s="262" t="s">
        <v>239</v>
      </c>
      <c r="B95" s="364"/>
      <c r="C95" s="365"/>
      <c r="D95" s="365"/>
      <c r="E95" s="365"/>
      <c r="F95" s="365"/>
      <c r="G95" s="365"/>
      <c r="H95" s="365"/>
      <c r="I95" s="365"/>
      <c r="J95" s="365"/>
      <c r="K95" s="365"/>
      <c r="L95" s="365"/>
      <c r="M95" s="365"/>
      <c r="N95" s="365"/>
      <c r="O95" s="365"/>
      <c r="P95" s="365"/>
      <c r="Q95" s="365"/>
      <c r="R95" s="365"/>
      <c r="S95" s="366"/>
      <c r="T95" s="17"/>
    </row>
    <row r="96" spans="1:24" x14ac:dyDescent="0.15">
      <c r="A96" s="22"/>
      <c r="B96" s="22"/>
      <c r="C96" s="1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182"/>
      <c r="T96" s="17">
        <f t="shared" ref="T96" si="30">SUM(C96:S96)</f>
        <v>0</v>
      </c>
    </row>
    <row r="97" spans="1:22" ht="15" thickBot="1" x14ac:dyDescent="0.2">
      <c r="A97" s="169" t="s">
        <v>33</v>
      </c>
      <c r="B97" s="23">
        <f t="shared" ref="B97:T97" si="31">SUM(B95:B96)</f>
        <v>0</v>
      </c>
      <c r="C97" s="95">
        <f t="shared" si="31"/>
        <v>0</v>
      </c>
      <c r="D97" s="97">
        <f t="shared" si="31"/>
        <v>0</v>
      </c>
      <c r="E97" s="97">
        <f t="shared" si="31"/>
        <v>0</v>
      </c>
      <c r="F97" s="97">
        <f t="shared" si="31"/>
        <v>0</v>
      </c>
      <c r="G97" s="97">
        <f t="shared" si="31"/>
        <v>0</v>
      </c>
      <c r="H97" s="97">
        <f t="shared" si="31"/>
        <v>0</v>
      </c>
      <c r="I97" s="97">
        <f t="shared" si="31"/>
        <v>0</v>
      </c>
      <c r="J97" s="97">
        <f t="shared" si="31"/>
        <v>0</v>
      </c>
      <c r="K97" s="97">
        <f t="shared" si="31"/>
        <v>0</v>
      </c>
      <c r="L97" s="97">
        <f t="shared" si="31"/>
        <v>0</v>
      </c>
      <c r="M97" s="97">
        <f t="shared" si="31"/>
        <v>0</v>
      </c>
      <c r="N97" s="97">
        <f t="shared" si="31"/>
        <v>0</v>
      </c>
      <c r="O97" s="97">
        <f t="shared" si="31"/>
        <v>0</v>
      </c>
      <c r="P97" s="97">
        <f t="shared" si="31"/>
        <v>0</v>
      </c>
      <c r="Q97" s="97">
        <f t="shared" si="31"/>
        <v>0</v>
      </c>
      <c r="R97" s="97">
        <f t="shared" si="31"/>
        <v>0</v>
      </c>
      <c r="S97" s="94">
        <f t="shared" si="31"/>
        <v>0</v>
      </c>
      <c r="T97" s="17">
        <f t="shared" si="31"/>
        <v>0</v>
      </c>
      <c r="U97" s="215">
        <f>SUM(C97:S97)</f>
        <v>0</v>
      </c>
    </row>
    <row r="98" spans="1:22" ht="14" x14ac:dyDescent="0.15">
      <c r="A98" s="267" t="s">
        <v>240</v>
      </c>
      <c r="B98" s="42"/>
      <c r="C98" s="43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184"/>
      <c r="T98" s="17"/>
    </row>
    <row r="99" spans="1:22" ht="28" x14ac:dyDescent="0.15">
      <c r="A99" s="15" t="s">
        <v>241</v>
      </c>
      <c r="B99" s="40">
        <v>-5000</v>
      </c>
      <c r="C99" s="189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>
        <f>B99</f>
        <v>-5000</v>
      </c>
      <c r="O99" s="268"/>
      <c r="P99" s="268"/>
      <c r="Q99" s="268"/>
      <c r="R99" s="272"/>
      <c r="S99" s="185"/>
      <c r="T99" s="17">
        <f>SUM(C99:S99)</f>
        <v>-5000</v>
      </c>
    </row>
    <row r="100" spans="1:22" ht="14" x14ac:dyDescent="0.15">
      <c r="A100" s="15" t="s">
        <v>242</v>
      </c>
      <c r="B100" s="40">
        <v>-7000</v>
      </c>
      <c r="C100" s="189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72"/>
      <c r="S100" s="185">
        <f>B100</f>
        <v>-7000</v>
      </c>
      <c r="T100" s="17">
        <f>SUM(C100:S100)</f>
        <v>-7000</v>
      </c>
    </row>
    <row r="101" spans="1:22" ht="15" thickBot="1" x14ac:dyDescent="0.2">
      <c r="A101" s="169" t="s">
        <v>33</v>
      </c>
      <c r="B101" s="26">
        <f t="shared" ref="B101:T101" si="32">SUM(B99:B100)</f>
        <v>-12000</v>
      </c>
      <c r="C101" s="190">
        <f t="shared" si="32"/>
        <v>0</v>
      </c>
      <c r="D101" s="269">
        <f t="shared" si="32"/>
        <v>0</v>
      </c>
      <c r="E101" s="269">
        <f t="shared" si="32"/>
        <v>0</v>
      </c>
      <c r="F101" s="269">
        <f t="shared" si="32"/>
        <v>0</v>
      </c>
      <c r="G101" s="269">
        <f t="shared" si="32"/>
        <v>0</v>
      </c>
      <c r="H101" s="269">
        <f t="shared" si="32"/>
        <v>0</v>
      </c>
      <c r="I101" s="269">
        <f t="shared" si="32"/>
        <v>0</v>
      </c>
      <c r="J101" s="269">
        <f t="shared" si="32"/>
        <v>0</v>
      </c>
      <c r="K101" s="269">
        <f t="shared" si="32"/>
        <v>0</v>
      </c>
      <c r="L101" s="269">
        <f t="shared" si="32"/>
        <v>0</v>
      </c>
      <c r="M101" s="269">
        <f t="shared" si="32"/>
        <v>0</v>
      </c>
      <c r="N101" s="269">
        <f t="shared" si="32"/>
        <v>-5000</v>
      </c>
      <c r="O101" s="269">
        <f t="shared" si="32"/>
        <v>0</v>
      </c>
      <c r="P101" s="269">
        <f t="shared" si="32"/>
        <v>0</v>
      </c>
      <c r="Q101" s="269">
        <f t="shared" si="32"/>
        <v>0</v>
      </c>
      <c r="R101" s="197">
        <f t="shared" si="32"/>
        <v>0</v>
      </c>
      <c r="S101" s="186">
        <f t="shared" si="32"/>
        <v>-7000</v>
      </c>
      <c r="T101" s="17">
        <f t="shared" si="32"/>
        <v>-12000</v>
      </c>
      <c r="U101" s="215">
        <f>SUM(C101:S101)</f>
        <v>-12000</v>
      </c>
    </row>
    <row r="102" spans="1:22" ht="21" customHeight="1" thickBot="1" x14ac:dyDescent="0.2">
      <c r="A102" s="274" t="s">
        <v>243</v>
      </c>
      <c r="B102" s="257">
        <f t="shared" ref="B102:S102" si="33">SUM(B101,B97)</f>
        <v>-12000</v>
      </c>
      <c r="C102" s="275">
        <f t="shared" si="33"/>
        <v>0</v>
      </c>
      <c r="D102" s="276">
        <f t="shared" si="33"/>
        <v>0</v>
      </c>
      <c r="E102" s="276">
        <f t="shared" si="33"/>
        <v>0</v>
      </c>
      <c r="F102" s="276">
        <f t="shared" si="33"/>
        <v>0</v>
      </c>
      <c r="G102" s="276">
        <f t="shared" si="33"/>
        <v>0</v>
      </c>
      <c r="H102" s="276">
        <f t="shared" si="33"/>
        <v>0</v>
      </c>
      <c r="I102" s="276">
        <f t="shared" si="33"/>
        <v>0</v>
      </c>
      <c r="J102" s="276">
        <f t="shared" si="33"/>
        <v>0</v>
      </c>
      <c r="K102" s="276">
        <f t="shared" si="33"/>
        <v>0</v>
      </c>
      <c r="L102" s="276">
        <f t="shared" si="33"/>
        <v>0</v>
      </c>
      <c r="M102" s="276">
        <f t="shared" si="33"/>
        <v>0</v>
      </c>
      <c r="N102" s="276">
        <f t="shared" si="33"/>
        <v>-5000</v>
      </c>
      <c r="O102" s="276">
        <f t="shared" si="33"/>
        <v>0</v>
      </c>
      <c r="P102" s="276">
        <f t="shared" si="33"/>
        <v>0</v>
      </c>
      <c r="Q102" s="276">
        <f t="shared" si="33"/>
        <v>0</v>
      </c>
      <c r="R102" s="277">
        <f t="shared" si="33"/>
        <v>0</v>
      </c>
      <c r="S102" s="278">
        <f t="shared" si="33"/>
        <v>-7000</v>
      </c>
      <c r="T102" s="56">
        <f>SUM(C102:S102)</f>
        <v>-12000</v>
      </c>
    </row>
    <row r="103" spans="1:22" ht="15" thickBot="1" x14ac:dyDescent="0.2">
      <c r="A103" s="27" t="s">
        <v>244</v>
      </c>
      <c r="B103" s="28">
        <f>+B93+B102</f>
        <v>85150</v>
      </c>
      <c r="C103" s="191">
        <f>+C93+C102</f>
        <v>1788</v>
      </c>
      <c r="D103" s="270">
        <f>+D93+D102</f>
        <v>450</v>
      </c>
      <c r="E103" s="270">
        <f t="shared" ref="E103:R103" si="34">+E93+E102</f>
        <v>1600</v>
      </c>
      <c r="F103" s="270">
        <f t="shared" si="34"/>
        <v>1100</v>
      </c>
      <c r="G103" s="270">
        <f t="shared" si="34"/>
        <v>300</v>
      </c>
      <c r="H103" s="270">
        <f t="shared" si="34"/>
        <v>0</v>
      </c>
      <c r="I103" s="270">
        <f t="shared" si="34"/>
        <v>100</v>
      </c>
      <c r="J103" s="270">
        <f t="shared" si="34"/>
        <v>100</v>
      </c>
      <c r="K103" s="270">
        <f t="shared" si="34"/>
        <v>3000</v>
      </c>
      <c r="L103" s="270">
        <f t="shared" si="34"/>
        <v>5112</v>
      </c>
      <c r="M103" s="270">
        <f t="shared" si="34"/>
        <v>0</v>
      </c>
      <c r="N103" s="270">
        <f t="shared" si="34"/>
        <v>31700</v>
      </c>
      <c r="O103" s="270">
        <f t="shared" si="34"/>
        <v>16900</v>
      </c>
      <c r="P103" s="270">
        <f t="shared" si="34"/>
        <v>12800</v>
      </c>
      <c r="Q103" s="270">
        <f t="shared" si="34"/>
        <v>16300</v>
      </c>
      <c r="R103" s="279">
        <f t="shared" si="34"/>
        <v>500</v>
      </c>
      <c r="S103" s="187">
        <f>+S93+S102</f>
        <v>-6600</v>
      </c>
      <c r="T103" s="280">
        <f>+T93+T102</f>
        <v>85150</v>
      </c>
      <c r="U103" s="214">
        <f>SUM(C103:S103)</f>
        <v>85150</v>
      </c>
      <c r="V103" s="281" t="s">
        <v>245</v>
      </c>
    </row>
    <row r="104" spans="1:22" ht="29" thickBot="1" x14ac:dyDescent="0.2">
      <c r="A104" s="27" t="s">
        <v>246</v>
      </c>
      <c r="B104" s="46">
        <f>(B103/$B$103)</f>
        <v>1</v>
      </c>
      <c r="C104" s="192">
        <f t="shared" ref="C104:S104" si="35">(C103/$B$103)</f>
        <v>2.0998238402818555E-2</v>
      </c>
      <c r="D104" s="271">
        <f t="shared" si="35"/>
        <v>5.2847915443335293E-3</v>
      </c>
      <c r="E104" s="271">
        <f t="shared" si="35"/>
        <v>1.8790369935408103E-2</v>
      </c>
      <c r="F104" s="271">
        <f t="shared" si="35"/>
        <v>1.2918379330593071E-2</v>
      </c>
      <c r="G104" s="271">
        <f t="shared" si="35"/>
        <v>3.5231943628890195E-3</v>
      </c>
      <c r="H104" s="271">
        <f t="shared" si="35"/>
        <v>0</v>
      </c>
      <c r="I104" s="271">
        <f t="shared" si="35"/>
        <v>1.1743981209630064E-3</v>
      </c>
      <c r="J104" s="271">
        <f t="shared" si="35"/>
        <v>1.1743981209630064E-3</v>
      </c>
      <c r="K104" s="271">
        <f t="shared" si="35"/>
        <v>3.5231943628890192E-2</v>
      </c>
      <c r="L104" s="271">
        <f t="shared" si="35"/>
        <v>6.0035231943628892E-2</v>
      </c>
      <c r="M104" s="271">
        <f t="shared" si="35"/>
        <v>0</v>
      </c>
      <c r="N104" s="271">
        <f t="shared" si="35"/>
        <v>0.37228420434527304</v>
      </c>
      <c r="O104" s="271">
        <f t="shared" si="35"/>
        <v>0.19847328244274809</v>
      </c>
      <c r="P104" s="271">
        <f t="shared" si="35"/>
        <v>0.15032295948326482</v>
      </c>
      <c r="Q104" s="271">
        <f t="shared" si="35"/>
        <v>0.19142689371697005</v>
      </c>
      <c r="R104" s="273">
        <f t="shared" si="35"/>
        <v>5.8719906048150319E-3</v>
      </c>
      <c r="S104" s="188">
        <f t="shared" si="35"/>
        <v>-7.7510275983558433E-2</v>
      </c>
      <c r="T104" s="57">
        <f>SUM(C104:S104)</f>
        <v>1</v>
      </c>
      <c r="V104" s="281" t="s">
        <v>247</v>
      </c>
    </row>
    <row r="106" spans="1:22" x14ac:dyDescent="0.15">
      <c r="A106" s="55"/>
      <c r="B106" s="55"/>
    </row>
    <row r="107" spans="1:22" x14ac:dyDescent="0.15">
      <c r="A107" s="75"/>
      <c r="B107" s="74"/>
      <c r="C107" s="74"/>
    </row>
    <row r="108" spans="1:22" x14ac:dyDescent="0.15">
      <c r="A108" s="76"/>
      <c r="B108" s="74"/>
      <c r="C108" s="74"/>
    </row>
    <row r="109" spans="1:22" x14ac:dyDescent="0.15">
      <c r="A109" s="76"/>
      <c r="B109" s="74"/>
      <c r="C109" s="74"/>
    </row>
    <row r="110" spans="1:22" x14ac:dyDescent="0.15">
      <c r="A110" s="77" t="s">
        <v>248</v>
      </c>
      <c r="B110" s="370"/>
      <c r="C110" s="370"/>
    </row>
    <row r="111" spans="1:22" ht="14" x14ac:dyDescent="0.15">
      <c r="A111" s="282" t="str">
        <f>Q2</f>
        <v>Centre de collecte des déchets</v>
      </c>
      <c r="B111" s="351"/>
      <c r="C111" s="351"/>
    </row>
    <row r="112" spans="1:22" ht="42" x14ac:dyDescent="0.15">
      <c r="A112" s="282" t="str">
        <f>N2</f>
        <v>Conversion énergétique avec la production associée de blocs et de vapeur ainsi que le système d'air comprimé pour le refroidissement</v>
      </c>
      <c r="B112" s="351"/>
      <c r="C112" s="351"/>
    </row>
    <row r="113" spans="1:3" ht="14" x14ac:dyDescent="0.15">
      <c r="A113" s="282" t="str">
        <f>O2</f>
        <v>Maintenance</v>
      </c>
      <c r="B113" s="351"/>
      <c r="C113" s="351"/>
    </row>
  </sheetData>
  <mergeCells count="25">
    <mergeCell ref="B45:S45"/>
    <mergeCell ref="B51:S51"/>
    <mergeCell ref="B56:S56"/>
    <mergeCell ref="B111:C111"/>
    <mergeCell ref="B112:C112"/>
    <mergeCell ref="B82:S82"/>
    <mergeCell ref="B87:S87"/>
    <mergeCell ref="B94:S94"/>
    <mergeCell ref="B95:S95"/>
    <mergeCell ref="B113:C113"/>
    <mergeCell ref="A1:A2"/>
    <mergeCell ref="B1:S1"/>
    <mergeCell ref="B3:S3"/>
    <mergeCell ref="B4:S4"/>
    <mergeCell ref="B18:S18"/>
    <mergeCell ref="B25:S25"/>
    <mergeCell ref="B34:S34"/>
    <mergeCell ref="B61:S61"/>
    <mergeCell ref="B66:S66"/>
    <mergeCell ref="B73:S73"/>
    <mergeCell ref="B74:S74"/>
    <mergeCell ref="B38:S38"/>
    <mergeCell ref="B44:S44"/>
    <mergeCell ref="B78:S78"/>
    <mergeCell ref="B110:C110"/>
  </mergeCells>
  <conditionalFormatting sqref="T103:T104">
    <cfRule type="cellIs" dxfId="7" priority="1" operator="notEqual">
      <formula>$B$103</formula>
    </cfRule>
    <cfRule type="cellIs" dxfId="6" priority="2" operator="equal">
      <formula>$B$103</formula>
    </cfRule>
  </conditionalFormatting>
  <pageMargins left="0.7" right="0.7" top="0.75" bottom="0.75" header="0.3" footer="0.3"/>
  <pageSetup paperSize="9" scale="5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55"/>
  <sheetViews>
    <sheetView workbookViewId="0">
      <selection activeCell="A21" sqref="A21"/>
    </sheetView>
  </sheetViews>
  <sheetFormatPr baseColWidth="10" defaultColWidth="11.5" defaultRowHeight="13" x14ac:dyDescent="0.15"/>
  <cols>
    <col min="1" max="1" width="47.5" style="283" customWidth="1"/>
    <col min="2" max="2" width="18.6640625" style="283" customWidth="1"/>
    <col min="3" max="3" width="15.6640625" style="283" customWidth="1"/>
    <col min="4" max="256" width="11.5" style="283"/>
    <col min="257" max="257" width="47.5" style="283" customWidth="1"/>
    <col min="258" max="258" width="18.6640625" style="283" customWidth="1"/>
    <col min="259" max="259" width="15.6640625" style="283" customWidth="1"/>
    <col min="260" max="512" width="11.5" style="283"/>
    <col min="513" max="513" width="47.5" style="283" customWidth="1"/>
    <col min="514" max="514" width="18.6640625" style="283" customWidth="1"/>
    <col min="515" max="515" width="15.6640625" style="283" customWidth="1"/>
    <col min="516" max="768" width="11.5" style="283"/>
    <col min="769" max="769" width="47.5" style="283" customWidth="1"/>
    <col min="770" max="770" width="18.6640625" style="283" customWidth="1"/>
    <col min="771" max="771" width="15.6640625" style="283" customWidth="1"/>
    <col min="772" max="1024" width="11.5" style="283"/>
    <col min="1025" max="1025" width="47.5" style="283" customWidth="1"/>
    <col min="1026" max="1026" width="18.6640625" style="283" customWidth="1"/>
    <col min="1027" max="1027" width="15.6640625" style="283" customWidth="1"/>
    <col min="1028" max="1280" width="11.5" style="283"/>
    <col min="1281" max="1281" width="47.5" style="283" customWidth="1"/>
    <col min="1282" max="1282" width="18.6640625" style="283" customWidth="1"/>
    <col min="1283" max="1283" width="15.6640625" style="283" customWidth="1"/>
    <col min="1284" max="1536" width="11.5" style="283"/>
    <col min="1537" max="1537" width="47.5" style="283" customWidth="1"/>
    <col min="1538" max="1538" width="18.6640625" style="283" customWidth="1"/>
    <col min="1539" max="1539" width="15.6640625" style="283" customWidth="1"/>
    <col min="1540" max="1792" width="11.5" style="283"/>
    <col min="1793" max="1793" width="47.5" style="283" customWidth="1"/>
    <col min="1794" max="1794" width="18.6640625" style="283" customWidth="1"/>
    <col min="1795" max="1795" width="15.6640625" style="283" customWidth="1"/>
    <col min="1796" max="2048" width="11.5" style="283"/>
    <col min="2049" max="2049" width="47.5" style="283" customWidth="1"/>
    <col min="2050" max="2050" width="18.6640625" style="283" customWidth="1"/>
    <col min="2051" max="2051" width="15.6640625" style="283" customWidth="1"/>
    <col min="2052" max="2304" width="11.5" style="283"/>
    <col min="2305" max="2305" width="47.5" style="283" customWidth="1"/>
    <col min="2306" max="2306" width="18.6640625" style="283" customWidth="1"/>
    <col min="2307" max="2307" width="15.6640625" style="283" customWidth="1"/>
    <col min="2308" max="2560" width="11.5" style="283"/>
    <col min="2561" max="2561" width="47.5" style="283" customWidth="1"/>
    <col min="2562" max="2562" width="18.6640625" style="283" customWidth="1"/>
    <col min="2563" max="2563" width="15.6640625" style="283" customWidth="1"/>
    <col min="2564" max="2816" width="11.5" style="283"/>
    <col min="2817" max="2817" width="47.5" style="283" customWidth="1"/>
    <col min="2818" max="2818" width="18.6640625" style="283" customWidth="1"/>
    <col min="2819" max="2819" width="15.6640625" style="283" customWidth="1"/>
    <col min="2820" max="3072" width="11.5" style="283"/>
    <col min="3073" max="3073" width="47.5" style="283" customWidth="1"/>
    <col min="3074" max="3074" width="18.6640625" style="283" customWidth="1"/>
    <col min="3075" max="3075" width="15.6640625" style="283" customWidth="1"/>
    <col min="3076" max="3328" width="11.5" style="283"/>
    <col min="3329" max="3329" width="47.5" style="283" customWidth="1"/>
    <col min="3330" max="3330" width="18.6640625" style="283" customWidth="1"/>
    <col min="3331" max="3331" width="15.6640625" style="283" customWidth="1"/>
    <col min="3332" max="3584" width="11.5" style="283"/>
    <col min="3585" max="3585" width="47.5" style="283" customWidth="1"/>
    <col min="3586" max="3586" width="18.6640625" style="283" customWidth="1"/>
    <col min="3587" max="3587" width="15.6640625" style="283" customWidth="1"/>
    <col min="3588" max="3840" width="11.5" style="283"/>
    <col min="3841" max="3841" width="47.5" style="283" customWidth="1"/>
    <col min="3842" max="3842" width="18.6640625" style="283" customWidth="1"/>
    <col min="3843" max="3843" width="15.6640625" style="283" customWidth="1"/>
    <col min="3844" max="4096" width="11.5" style="283"/>
    <col min="4097" max="4097" width="47.5" style="283" customWidth="1"/>
    <col min="4098" max="4098" width="18.6640625" style="283" customWidth="1"/>
    <col min="4099" max="4099" width="15.6640625" style="283" customWidth="1"/>
    <col min="4100" max="4352" width="11.5" style="283"/>
    <col min="4353" max="4353" width="47.5" style="283" customWidth="1"/>
    <col min="4354" max="4354" width="18.6640625" style="283" customWidth="1"/>
    <col min="4355" max="4355" width="15.6640625" style="283" customWidth="1"/>
    <col min="4356" max="4608" width="11.5" style="283"/>
    <col min="4609" max="4609" width="47.5" style="283" customWidth="1"/>
    <col min="4610" max="4610" width="18.6640625" style="283" customWidth="1"/>
    <col min="4611" max="4611" width="15.6640625" style="283" customWidth="1"/>
    <col min="4612" max="4864" width="11.5" style="283"/>
    <col min="4865" max="4865" width="47.5" style="283" customWidth="1"/>
    <col min="4866" max="4866" width="18.6640625" style="283" customWidth="1"/>
    <col min="4867" max="4867" width="15.6640625" style="283" customWidth="1"/>
    <col min="4868" max="5120" width="11.5" style="283"/>
    <col min="5121" max="5121" width="47.5" style="283" customWidth="1"/>
    <col min="5122" max="5122" width="18.6640625" style="283" customWidth="1"/>
    <col min="5123" max="5123" width="15.6640625" style="283" customWidth="1"/>
    <col min="5124" max="5376" width="11.5" style="283"/>
    <col min="5377" max="5377" width="47.5" style="283" customWidth="1"/>
    <col min="5378" max="5378" width="18.6640625" style="283" customWidth="1"/>
    <col min="5379" max="5379" width="15.6640625" style="283" customWidth="1"/>
    <col min="5380" max="5632" width="11.5" style="283"/>
    <col min="5633" max="5633" width="47.5" style="283" customWidth="1"/>
    <col min="5634" max="5634" width="18.6640625" style="283" customWidth="1"/>
    <col min="5635" max="5635" width="15.6640625" style="283" customWidth="1"/>
    <col min="5636" max="5888" width="11.5" style="283"/>
    <col min="5889" max="5889" width="47.5" style="283" customWidth="1"/>
    <col min="5890" max="5890" width="18.6640625" style="283" customWidth="1"/>
    <col min="5891" max="5891" width="15.6640625" style="283" customWidth="1"/>
    <col min="5892" max="6144" width="11.5" style="283"/>
    <col min="6145" max="6145" width="47.5" style="283" customWidth="1"/>
    <col min="6146" max="6146" width="18.6640625" style="283" customWidth="1"/>
    <col min="6147" max="6147" width="15.6640625" style="283" customWidth="1"/>
    <col min="6148" max="6400" width="11.5" style="283"/>
    <col min="6401" max="6401" width="47.5" style="283" customWidth="1"/>
    <col min="6402" max="6402" width="18.6640625" style="283" customWidth="1"/>
    <col min="6403" max="6403" width="15.6640625" style="283" customWidth="1"/>
    <col min="6404" max="6656" width="11.5" style="283"/>
    <col min="6657" max="6657" width="47.5" style="283" customWidth="1"/>
    <col min="6658" max="6658" width="18.6640625" style="283" customWidth="1"/>
    <col min="6659" max="6659" width="15.6640625" style="283" customWidth="1"/>
    <col min="6660" max="6912" width="11.5" style="283"/>
    <col min="6913" max="6913" width="47.5" style="283" customWidth="1"/>
    <col min="6914" max="6914" width="18.6640625" style="283" customWidth="1"/>
    <col min="6915" max="6915" width="15.6640625" style="283" customWidth="1"/>
    <col min="6916" max="7168" width="11.5" style="283"/>
    <col min="7169" max="7169" width="47.5" style="283" customWidth="1"/>
    <col min="7170" max="7170" width="18.6640625" style="283" customWidth="1"/>
    <col min="7171" max="7171" width="15.6640625" style="283" customWidth="1"/>
    <col min="7172" max="7424" width="11.5" style="283"/>
    <col min="7425" max="7425" width="47.5" style="283" customWidth="1"/>
    <col min="7426" max="7426" width="18.6640625" style="283" customWidth="1"/>
    <col min="7427" max="7427" width="15.6640625" style="283" customWidth="1"/>
    <col min="7428" max="7680" width="11.5" style="283"/>
    <col min="7681" max="7681" width="47.5" style="283" customWidth="1"/>
    <col min="7682" max="7682" width="18.6640625" style="283" customWidth="1"/>
    <col min="7683" max="7683" width="15.6640625" style="283" customWidth="1"/>
    <col min="7684" max="7936" width="11.5" style="283"/>
    <col min="7937" max="7937" width="47.5" style="283" customWidth="1"/>
    <col min="7938" max="7938" width="18.6640625" style="283" customWidth="1"/>
    <col min="7939" max="7939" width="15.6640625" style="283" customWidth="1"/>
    <col min="7940" max="8192" width="11.5" style="283"/>
    <col min="8193" max="8193" width="47.5" style="283" customWidth="1"/>
    <col min="8194" max="8194" width="18.6640625" style="283" customWidth="1"/>
    <col min="8195" max="8195" width="15.6640625" style="283" customWidth="1"/>
    <col min="8196" max="8448" width="11.5" style="283"/>
    <col min="8449" max="8449" width="47.5" style="283" customWidth="1"/>
    <col min="8450" max="8450" width="18.6640625" style="283" customWidth="1"/>
    <col min="8451" max="8451" width="15.6640625" style="283" customWidth="1"/>
    <col min="8452" max="8704" width="11.5" style="283"/>
    <col min="8705" max="8705" width="47.5" style="283" customWidth="1"/>
    <col min="8706" max="8706" width="18.6640625" style="283" customWidth="1"/>
    <col min="8707" max="8707" width="15.6640625" style="283" customWidth="1"/>
    <col min="8708" max="8960" width="11.5" style="283"/>
    <col min="8961" max="8961" width="47.5" style="283" customWidth="1"/>
    <col min="8962" max="8962" width="18.6640625" style="283" customWidth="1"/>
    <col min="8963" max="8963" width="15.6640625" style="283" customWidth="1"/>
    <col min="8964" max="9216" width="11.5" style="283"/>
    <col min="9217" max="9217" width="47.5" style="283" customWidth="1"/>
    <col min="9218" max="9218" width="18.6640625" style="283" customWidth="1"/>
    <col min="9219" max="9219" width="15.6640625" style="283" customWidth="1"/>
    <col min="9220" max="9472" width="11.5" style="283"/>
    <col min="9473" max="9473" width="47.5" style="283" customWidth="1"/>
    <col min="9474" max="9474" width="18.6640625" style="283" customWidth="1"/>
    <col min="9475" max="9475" width="15.6640625" style="283" customWidth="1"/>
    <col min="9476" max="9728" width="11.5" style="283"/>
    <col min="9729" max="9729" width="47.5" style="283" customWidth="1"/>
    <col min="9730" max="9730" width="18.6640625" style="283" customWidth="1"/>
    <col min="9731" max="9731" width="15.6640625" style="283" customWidth="1"/>
    <col min="9732" max="9984" width="11.5" style="283"/>
    <col min="9985" max="9985" width="47.5" style="283" customWidth="1"/>
    <col min="9986" max="9986" width="18.6640625" style="283" customWidth="1"/>
    <col min="9987" max="9987" width="15.6640625" style="283" customWidth="1"/>
    <col min="9988" max="10240" width="11.5" style="283"/>
    <col min="10241" max="10241" width="47.5" style="283" customWidth="1"/>
    <col min="10242" max="10242" width="18.6640625" style="283" customWidth="1"/>
    <col min="10243" max="10243" width="15.6640625" style="283" customWidth="1"/>
    <col min="10244" max="10496" width="11.5" style="283"/>
    <col min="10497" max="10497" width="47.5" style="283" customWidth="1"/>
    <col min="10498" max="10498" width="18.6640625" style="283" customWidth="1"/>
    <col min="10499" max="10499" width="15.6640625" style="283" customWidth="1"/>
    <col min="10500" max="10752" width="11.5" style="283"/>
    <col min="10753" max="10753" width="47.5" style="283" customWidth="1"/>
    <col min="10754" max="10754" width="18.6640625" style="283" customWidth="1"/>
    <col min="10755" max="10755" width="15.6640625" style="283" customWidth="1"/>
    <col min="10756" max="11008" width="11.5" style="283"/>
    <col min="11009" max="11009" width="47.5" style="283" customWidth="1"/>
    <col min="11010" max="11010" width="18.6640625" style="283" customWidth="1"/>
    <col min="11011" max="11011" width="15.6640625" style="283" customWidth="1"/>
    <col min="11012" max="11264" width="11.5" style="283"/>
    <col min="11265" max="11265" width="47.5" style="283" customWidth="1"/>
    <col min="11266" max="11266" width="18.6640625" style="283" customWidth="1"/>
    <col min="11267" max="11267" width="15.6640625" style="283" customWidth="1"/>
    <col min="11268" max="11520" width="11.5" style="283"/>
    <col min="11521" max="11521" width="47.5" style="283" customWidth="1"/>
    <col min="11522" max="11522" width="18.6640625" style="283" customWidth="1"/>
    <col min="11523" max="11523" width="15.6640625" style="283" customWidth="1"/>
    <col min="11524" max="11776" width="11.5" style="283"/>
    <col min="11777" max="11777" width="47.5" style="283" customWidth="1"/>
    <col min="11778" max="11778" width="18.6640625" style="283" customWidth="1"/>
    <col min="11779" max="11779" width="15.6640625" style="283" customWidth="1"/>
    <col min="11780" max="12032" width="11.5" style="283"/>
    <col min="12033" max="12033" width="47.5" style="283" customWidth="1"/>
    <col min="12034" max="12034" width="18.6640625" style="283" customWidth="1"/>
    <col min="12035" max="12035" width="15.6640625" style="283" customWidth="1"/>
    <col min="12036" max="12288" width="11.5" style="283"/>
    <col min="12289" max="12289" width="47.5" style="283" customWidth="1"/>
    <col min="12290" max="12290" width="18.6640625" style="283" customWidth="1"/>
    <col min="12291" max="12291" width="15.6640625" style="283" customWidth="1"/>
    <col min="12292" max="12544" width="11.5" style="283"/>
    <col min="12545" max="12545" width="47.5" style="283" customWidth="1"/>
    <col min="12546" max="12546" width="18.6640625" style="283" customWidth="1"/>
    <col min="12547" max="12547" width="15.6640625" style="283" customWidth="1"/>
    <col min="12548" max="12800" width="11.5" style="283"/>
    <col min="12801" max="12801" width="47.5" style="283" customWidth="1"/>
    <col min="12802" max="12802" width="18.6640625" style="283" customWidth="1"/>
    <col min="12803" max="12803" width="15.6640625" style="283" customWidth="1"/>
    <col min="12804" max="13056" width="11.5" style="283"/>
    <col min="13057" max="13057" width="47.5" style="283" customWidth="1"/>
    <col min="13058" max="13058" width="18.6640625" style="283" customWidth="1"/>
    <col min="13059" max="13059" width="15.6640625" style="283" customWidth="1"/>
    <col min="13060" max="13312" width="11.5" style="283"/>
    <col min="13313" max="13313" width="47.5" style="283" customWidth="1"/>
    <col min="13314" max="13314" width="18.6640625" style="283" customWidth="1"/>
    <col min="13315" max="13315" width="15.6640625" style="283" customWidth="1"/>
    <col min="13316" max="13568" width="11.5" style="283"/>
    <col min="13569" max="13569" width="47.5" style="283" customWidth="1"/>
    <col min="13570" max="13570" width="18.6640625" style="283" customWidth="1"/>
    <col min="13571" max="13571" width="15.6640625" style="283" customWidth="1"/>
    <col min="13572" max="13824" width="11.5" style="283"/>
    <col min="13825" max="13825" width="47.5" style="283" customWidth="1"/>
    <col min="13826" max="13826" width="18.6640625" style="283" customWidth="1"/>
    <col min="13827" max="13827" width="15.6640625" style="283" customWidth="1"/>
    <col min="13828" max="14080" width="11.5" style="283"/>
    <col min="14081" max="14081" width="47.5" style="283" customWidth="1"/>
    <col min="14082" max="14082" width="18.6640625" style="283" customWidth="1"/>
    <col min="14083" max="14083" width="15.6640625" style="283" customWidth="1"/>
    <col min="14084" max="14336" width="11.5" style="283"/>
    <col min="14337" max="14337" width="47.5" style="283" customWidth="1"/>
    <col min="14338" max="14338" width="18.6640625" style="283" customWidth="1"/>
    <col min="14339" max="14339" width="15.6640625" style="283" customWidth="1"/>
    <col min="14340" max="14592" width="11.5" style="283"/>
    <col min="14593" max="14593" width="47.5" style="283" customWidth="1"/>
    <col min="14594" max="14594" width="18.6640625" style="283" customWidth="1"/>
    <col min="14595" max="14595" width="15.6640625" style="283" customWidth="1"/>
    <col min="14596" max="14848" width="11.5" style="283"/>
    <col min="14849" max="14849" width="47.5" style="283" customWidth="1"/>
    <col min="14850" max="14850" width="18.6640625" style="283" customWidth="1"/>
    <col min="14851" max="14851" width="15.6640625" style="283" customWidth="1"/>
    <col min="14852" max="15104" width="11.5" style="283"/>
    <col min="15105" max="15105" width="47.5" style="283" customWidth="1"/>
    <col min="15106" max="15106" width="18.6640625" style="283" customWidth="1"/>
    <col min="15107" max="15107" width="15.6640625" style="283" customWidth="1"/>
    <col min="15108" max="15360" width="11.5" style="283"/>
    <col min="15361" max="15361" width="47.5" style="283" customWidth="1"/>
    <col min="15362" max="15362" width="18.6640625" style="283" customWidth="1"/>
    <col min="15363" max="15363" width="15.6640625" style="283" customWidth="1"/>
    <col min="15364" max="15616" width="11.5" style="283"/>
    <col min="15617" max="15617" width="47.5" style="283" customWidth="1"/>
    <col min="15618" max="15618" width="18.6640625" style="283" customWidth="1"/>
    <col min="15619" max="15619" width="15.6640625" style="283" customWidth="1"/>
    <col min="15620" max="15872" width="11.5" style="283"/>
    <col min="15873" max="15873" width="47.5" style="283" customWidth="1"/>
    <col min="15874" max="15874" width="18.6640625" style="283" customWidth="1"/>
    <col min="15875" max="15875" width="15.6640625" style="283" customWidth="1"/>
    <col min="15876" max="16128" width="11.5" style="283"/>
    <col min="16129" max="16129" width="47.5" style="283" customWidth="1"/>
    <col min="16130" max="16130" width="18.6640625" style="283" customWidth="1"/>
    <col min="16131" max="16131" width="15.6640625" style="283" customWidth="1"/>
    <col min="16132" max="16384" width="11.5" style="283"/>
  </cols>
  <sheetData>
    <row r="1" spans="1:3" ht="20" x14ac:dyDescent="0.2">
      <c r="A1" s="8" t="s">
        <v>249</v>
      </c>
    </row>
    <row r="3" spans="1:3" ht="14" thickBot="1" x14ac:dyDescent="0.2"/>
    <row r="4" spans="1:3" ht="28" x14ac:dyDescent="0.15">
      <c r="A4" s="284"/>
      <c r="B4" s="285" t="s">
        <v>1</v>
      </c>
      <c r="C4" s="286" t="s">
        <v>250</v>
      </c>
    </row>
    <row r="5" spans="1:3" ht="28" x14ac:dyDescent="0.15">
      <c r="A5" s="287" t="str">
        <f>'[1]NPOs Cost Breakdown'!A4</f>
        <v>1. NON-PRODUCT OUTPUTS (NPO) Costs of Material and Energy Inputs</v>
      </c>
      <c r="B5" s="9">
        <f>SUM(B6:B10)</f>
        <v>44050</v>
      </c>
      <c r="C5" s="288">
        <f>C6+C7+C8+C9+C10</f>
        <v>0.5173223722842043</v>
      </c>
    </row>
    <row r="6" spans="1:3" ht="14" x14ac:dyDescent="0.15">
      <c r="A6" s="289" t="str">
        <f>'[1]NPOs Cost Breakdown'!A5</f>
        <v>1.1. Raw and Auxiliary Materials</v>
      </c>
      <c r="B6" s="290">
        <f>'Ventilation des coûts des NPO'!B16</f>
        <v>2038</v>
      </c>
      <c r="C6" s="291">
        <f>+B6/B$27</f>
        <v>2.3934233705226071E-2</v>
      </c>
    </row>
    <row r="7" spans="1:3" ht="14" x14ac:dyDescent="0.15">
      <c r="A7" s="289" t="str">
        <f>'[1]NPOs Cost Breakdown'!A16</f>
        <v xml:space="preserve">1.2. Packaging Materials </v>
      </c>
      <c r="B7" s="290">
        <f>'Ventilation des coûts des NPO'!B23</f>
        <v>112</v>
      </c>
      <c r="C7" s="291">
        <f t="shared" ref="C7:C21" si="0">+B7/B$27</f>
        <v>1.3153258954785672E-3</v>
      </c>
    </row>
    <row r="8" spans="1:3" ht="14" x14ac:dyDescent="0.15">
      <c r="A8" s="289" t="str">
        <f>'[1]NPOs Cost Breakdown'!A27</f>
        <v>1.3. Operating Materials</v>
      </c>
      <c r="B8" s="290">
        <f>'Ventilation des coûts des NPO'!B32</f>
        <v>5900</v>
      </c>
      <c r="C8" s="291">
        <f t="shared" si="0"/>
        <v>6.9289489136817387E-2</v>
      </c>
    </row>
    <row r="9" spans="1:3" ht="14" x14ac:dyDescent="0.15">
      <c r="A9" s="289" t="str">
        <f>'[1]NPOs Cost Breakdown'!A41</f>
        <v>1.4. Water</v>
      </c>
      <c r="B9" s="290">
        <f>'Ventilation des coûts des NPO'!B36</f>
        <v>1000</v>
      </c>
      <c r="C9" s="291">
        <f t="shared" si="0"/>
        <v>1.1743981209630064E-2</v>
      </c>
    </row>
    <row r="10" spans="1:3" ht="14" x14ac:dyDescent="0.15">
      <c r="A10" s="289" t="str">
        <f>'[1]NPOs Cost Breakdown'!A49</f>
        <v>1.5. Energy</v>
      </c>
      <c r="B10" s="290">
        <f>'Ventilation des coûts des NPO'!B41</f>
        <v>35000</v>
      </c>
      <c r="C10" s="291">
        <f t="shared" si="0"/>
        <v>0.41103934233705225</v>
      </c>
    </row>
    <row r="11" spans="1:3" ht="14" x14ac:dyDescent="0.15">
      <c r="A11" s="287" t="str">
        <f>'[1]NPOs Cost Breakdown'!A60</f>
        <v>2. WASTE MANAGEMENT/END-OF-PIPE COSTS</v>
      </c>
      <c r="B11" s="9">
        <f>SUM(B12:B16)</f>
        <v>36900</v>
      </c>
      <c r="C11" s="288">
        <f>C12+C13+C14+C15+C16</f>
        <v>0.43335290663534937</v>
      </c>
    </row>
    <row r="12" spans="1:3" ht="14" x14ac:dyDescent="0.15">
      <c r="A12" s="289" t="str">
        <f>'[1]NPOs Cost Breakdown'!A61</f>
        <v>2.1. Equipment Depreciation of End of Pipe Equipment</v>
      </c>
      <c r="B12" s="290">
        <f>'Ventilation des coûts des NPO'!B50</f>
        <v>800</v>
      </c>
      <c r="C12" s="291">
        <f t="shared" si="0"/>
        <v>9.3951849677040514E-3</v>
      </c>
    </row>
    <row r="13" spans="1:3" ht="14" x14ac:dyDescent="0.15">
      <c r="A13" s="289" t="str">
        <f>'[1]NPOs Cost Breakdown'!A74</f>
        <v>2.2. Internal Personnel</v>
      </c>
      <c r="B13" s="290">
        <f>'Ventilation des coûts des NPO'!B55</f>
        <v>23000</v>
      </c>
      <c r="C13" s="291">
        <f t="shared" si="0"/>
        <v>0.27011156782149148</v>
      </c>
    </row>
    <row r="14" spans="1:3" ht="14" x14ac:dyDescent="0.15">
      <c r="A14" s="289" t="str">
        <f>'[1]NPOs Cost Breakdown'!A87</f>
        <v>2.3. External Services</v>
      </c>
      <c r="B14" s="290">
        <f>'Ventilation des coûts des NPO'!B60</f>
        <v>4200</v>
      </c>
      <c r="C14" s="291">
        <f t="shared" si="0"/>
        <v>4.932472108044627E-2</v>
      </c>
    </row>
    <row r="15" spans="1:3" ht="14" x14ac:dyDescent="0.15">
      <c r="A15" s="289" t="str">
        <f>'[1]NPOs Cost Breakdown'!A100</f>
        <v>2.4. Fees, Taxes and Permits</v>
      </c>
      <c r="B15" s="290">
        <f>'Ventilation des coûts des NPO'!B65</f>
        <v>6500</v>
      </c>
      <c r="C15" s="291">
        <f t="shared" si="0"/>
        <v>7.6335877862595422E-2</v>
      </c>
    </row>
    <row r="16" spans="1:3" ht="14" x14ac:dyDescent="0.15">
      <c r="A16" s="289" t="str">
        <f>'[1]NPOs Cost Breakdown'!A114</f>
        <v>2.5. Fines, Remediation and Compensation</v>
      </c>
      <c r="B16" s="290">
        <f>'Ventilation des coûts des NPO'!B71</f>
        <v>2400</v>
      </c>
      <c r="C16" s="291">
        <f t="shared" si="0"/>
        <v>2.8185554903112156E-2</v>
      </c>
    </row>
    <row r="17" spans="1:3" ht="14" x14ac:dyDescent="0.15">
      <c r="A17" s="287" t="str">
        <f>'[1]NPOs Cost Breakdown'!A124</f>
        <v>3. MFCA SYSTEM COSTS</v>
      </c>
      <c r="B17" s="9">
        <f>SUM(B18:B21)</f>
        <v>16200</v>
      </c>
      <c r="C17" s="288">
        <f>C18+C19+C20+C21</f>
        <v>0.19025249559600707</v>
      </c>
    </row>
    <row r="18" spans="1:3" ht="14" x14ac:dyDescent="0.15">
      <c r="A18" s="289" t="str">
        <f>'[1]NPOs Cost Breakdown'!A126</f>
        <v>3.1. Equipment Depreciation</v>
      </c>
      <c r="B18" s="290">
        <f>'Ventilation des coûts des NPO'!B77</f>
        <v>1500</v>
      </c>
      <c r="C18" s="291">
        <f t="shared" si="0"/>
        <v>1.7615971814445096E-2</v>
      </c>
    </row>
    <row r="19" spans="1:3" ht="14" x14ac:dyDescent="0.15">
      <c r="A19" s="289" t="str">
        <f>'[1]NPOs Cost Breakdown'!A133</f>
        <v>3.2. Internal Personnel</v>
      </c>
      <c r="B19" s="290">
        <f>'Ventilation des coûts des NPO'!B81</f>
        <v>12300</v>
      </c>
      <c r="C19" s="291">
        <f t="shared" si="0"/>
        <v>0.1444509688784498</v>
      </c>
    </row>
    <row r="20" spans="1:3" ht="14" x14ac:dyDescent="0.15">
      <c r="A20" s="289" t="str">
        <f>'[1]NPOs Cost Breakdown'!A145</f>
        <v>3.3. External Services</v>
      </c>
      <c r="B20" s="290">
        <f>'Ventilation des coûts des NPO'!B86</f>
        <v>900</v>
      </c>
      <c r="C20" s="291">
        <f t="shared" si="0"/>
        <v>1.0569583088667059E-2</v>
      </c>
    </row>
    <row r="21" spans="1:3" ht="14" x14ac:dyDescent="0.15">
      <c r="A21" s="289" t="str">
        <f>'[1]NPOs Cost Breakdown'!A155</f>
        <v>3.4. Other costs</v>
      </c>
      <c r="B21" s="290">
        <f>'Ventilation des coûts des NPO'!B91</f>
        <v>1500</v>
      </c>
      <c r="C21" s="291">
        <f t="shared" si="0"/>
        <v>1.7615971814445096E-2</v>
      </c>
    </row>
    <row r="22" spans="1:3" ht="14" x14ac:dyDescent="0.15">
      <c r="A22" s="292" t="str">
        <f>'[1]NPOs Cost Breakdown'!A163</f>
        <v>TOTAL COSTS (1. + 2. + 3.)</v>
      </c>
      <c r="B22" s="10">
        <f>B5+B11+B17</f>
        <v>97150</v>
      </c>
      <c r="C22" s="293">
        <f>C17+C5+C11</f>
        <v>1.1409277745155608</v>
      </c>
    </row>
    <row r="23" spans="1:3" ht="14" x14ac:dyDescent="0.15">
      <c r="A23" s="294" t="str">
        <f>'[1]NPOs Cost Breakdown'!A164</f>
        <v>4. ENVIRONMENT-RELATED EARNINGS</v>
      </c>
      <c r="B23" s="11"/>
      <c r="C23" s="295"/>
    </row>
    <row r="24" spans="1:3" ht="14" x14ac:dyDescent="0.15">
      <c r="A24" s="296" t="str">
        <f>'[1]NPOs Cost Breakdown'!A165</f>
        <v>4.1. Other Earnings</v>
      </c>
      <c r="B24" s="290">
        <f>'Ventilation des coûts des NPO'!B97</f>
        <v>0</v>
      </c>
      <c r="C24" s="291">
        <f t="shared" ref="C24:C25" si="1">+B24/B$27</f>
        <v>0</v>
      </c>
    </row>
    <row r="25" spans="1:3" ht="14" x14ac:dyDescent="0.15">
      <c r="A25" s="296" t="str">
        <f>'[1]NPOs Cost Breakdown'!A172</f>
        <v>4.2. Subsidies</v>
      </c>
      <c r="B25" s="290">
        <f>'Ventilation des coûts des NPO'!B101</f>
        <v>-12000</v>
      </c>
      <c r="C25" s="291">
        <f t="shared" si="1"/>
        <v>-0.14092777451556077</v>
      </c>
    </row>
    <row r="26" spans="1:3" ht="15" thickBot="1" x14ac:dyDescent="0.2">
      <c r="A26" s="297" t="str">
        <f>'[1]NPOs Cost Breakdown'!A179</f>
        <v>TOTAL ENVIRONMENT-RELATED EARNINGS</v>
      </c>
      <c r="B26" s="298">
        <f>B25+B24</f>
        <v>-12000</v>
      </c>
      <c r="C26" s="299">
        <f>C25+C24</f>
        <v>-0.14092777451556077</v>
      </c>
    </row>
    <row r="27" spans="1:3" ht="14" x14ac:dyDescent="0.15">
      <c r="A27" s="300" t="str">
        <f>'[1]NPOs Cost Breakdown'!A180</f>
        <v>TOTAL NPO costs</v>
      </c>
      <c r="B27" s="301">
        <f>B22+B26</f>
        <v>85150</v>
      </c>
      <c r="C27" s="302">
        <f>C22+C26</f>
        <v>1</v>
      </c>
    </row>
    <row r="28" spans="1:3" ht="13.5" customHeight="1" x14ac:dyDescent="0.15">
      <c r="B28" s="1"/>
    </row>
    <row r="29" spans="1:3" x14ac:dyDescent="0.15">
      <c r="A29" s="73" t="s">
        <v>251</v>
      </c>
      <c r="B29" s="72">
        <f>'Bilan E-S'!B86</f>
        <v>190000</v>
      </c>
    </row>
    <row r="30" spans="1:3" x14ac:dyDescent="0.15">
      <c r="A30" s="73" t="s">
        <v>252</v>
      </c>
      <c r="B30" s="72">
        <f>B27</f>
        <v>85150</v>
      </c>
    </row>
    <row r="31" spans="1:3" x14ac:dyDescent="0.15">
      <c r="A31" s="303" t="s">
        <v>253</v>
      </c>
      <c r="B31" s="304">
        <f>B30*100/B29</f>
        <v>44.815789473684212</v>
      </c>
    </row>
    <row r="32" spans="1:3" x14ac:dyDescent="0.15">
      <c r="B32" s="305"/>
    </row>
    <row r="33" spans="2:2" x14ac:dyDescent="0.15">
      <c r="B33" s="305"/>
    </row>
    <row r="34" spans="2:2" x14ac:dyDescent="0.15">
      <c r="B34" s="305"/>
    </row>
    <row r="35" spans="2:2" x14ac:dyDescent="0.15">
      <c r="B35" s="305"/>
    </row>
    <row r="36" spans="2:2" x14ac:dyDescent="0.15">
      <c r="B36" s="305"/>
    </row>
    <row r="37" spans="2:2" x14ac:dyDescent="0.15">
      <c r="B37" s="305"/>
    </row>
    <row r="38" spans="2:2" x14ac:dyDescent="0.15">
      <c r="B38" s="305"/>
    </row>
    <row r="39" spans="2:2" x14ac:dyDescent="0.15">
      <c r="B39" s="305"/>
    </row>
    <row r="40" spans="2:2" x14ac:dyDescent="0.15">
      <c r="B40" s="305"/>
    </row>
    <row r="41" spans="2:2" x14ac:dyDescent="0.15">
      <c r="B41" s="305"/>
    </row>
    <row r="42" spans="2:2" x14ac:dyDescent="0.15">
      <c r="B42" s="305"/>
    </row>
    <row r="43" spans="2:2" x14ac:dyDescent="0.15">
      <c r="B43" s="305"/>
    </row>
    <row r="44" spans="2:2" x14ac:dyDescent="0.15">
      <c r="B44" s="305"/>
    </row>
    <row r="45" spans="2:2" x14ac:dyDescent="0.15">
      <c r="B45" s="305"/>
    </row>
    <row r="46" spans="2:2" x14ac:dyDescent="0.15">
      <c r="B46" s="305"/>
    </row>
    <row r="47" spans="2:2" x14ac:dyDescent="0.15">
      <c r="B47" s="305"/>
    </row>
    <row r="48" spans="2:2" x14ac:dyDescent="0.15">
      <c r="B48" s="305"/>
    </row>
    <row r="49" spans="2:2" x14ac:dyDescent="0.15">
      <c r="B49" s="305"/>
    </row>
    <row r="50" spans="2:2" x14ac:dyDescent="0.15">
      <c r="B50" s="305"/>
    </row>
    <row r="51" spans="2:2" x14ac:dyDescent="0.15">
      <c r="B51" s="305"/>
    </row>
    <row r="52" spans="2:2" x14ac:dyDescent="0.15">
      <c r="B52" s="305"/>
    </row>
    <row r="53" spans="2:2" x14ac:dyDescent="0.15">
      <c r="B53" s="305"/>
    </row>
    <row r="54" spans="2:2" x14ac:dyDescent="0.15">
      <c r="B54" s="305"/>
    </row>
    <row r="55" spans="2:2" x14ac:dyDescent="0.15">
      <c r="B55" s="305"/>
    </row>
    <row r="56" spans="2:2" x14ac:dyDescent="0.15">
      <c r="B56" s="305"/>
    </row>
    <row r="57" spans="2:2" x14ac:dyDescent="0.15">
      <c r="B57" s="305"/>
    </row>
    <row r="58" spans="2:2" x14ac:dyDescent="0.15">
      <c r="B58" s="305"/>
    </row>
    <row r="59" spans="2:2" x14ac:dyDescent="0.15">
      <c r="B59" s="305"/>
    </row>
    <row r="60" spans="2:2" x14ac:dyDescent="0.15">
      <c r="B60" s="305"/>
    </row>
    <row r="61" spans="2:2" x14ac:dyDescent="0.15">
      <c r="B61" s="305"/>
    </row>
    <row r="62" spans="2:2" x14ac:dyDescent="0.15">
      <c r="B62" s="305"/>
    </row>
    <row r="63" spans="2:2" x14ac:dyDescent="0.15">
      <c r="B63" s="305"/>
    </row>
    <row r="64" spans="2:2" x14ac:dyDescent="0.15">
      <c r="B64" s="305"/>
    </row>
    <row r="65" spans="2:2" x14ac:dyDescent="0.15">
      <c r="B65" s="305"/>
    </row>
    <row r="66" spans="2:2" x14ac:dyDescent="0.15">
      <c r="B66" s="305"/>
    </row>
    <row r="67" spans="2:2" x14ac:dyDescent="0.15">
      <c r="B67" s="305"/>
    </row>
    <row r="68" spans="2:2" x14ac:dyDescent="0.15">
      <c r="B68" s="305"/>
    </row>
    <row r="69" spans="2:2" x14ac:dyDescent="0.15">
      <c r="B69" s="305"/>
    </row>
    <row r="70" spans="2:2" x14ac:dyDescent="0.15">
      <c r="B70" s="305"/>
    </row>
    <row r="71" spans="2:2" x14ac:dyDescent="0.15">
      <c r="B71" s="305"/>
    </row>
    <row r="72" spans="2:2" x14ac:dyDescent="0.15">
      <c r="B72" s="305"/>
    </row>
    <row r="73" spans="2:2" x14ac:dyDescent="0.15">
      <c r="B73" s="305"/>
    </row>
    <row r="74" spans="2:2" x14ac:dyDescent="0.15">
      <c r="B74" s="305"/>
    </row>
    <row r="75" spans="2:2" x14ac:dyDescent="0.15">
      <c r="B75" s="305"/>
    </row>
    <row r="76" spans="2:2" x14ac:dyDescent="0.15">
      <c r="B76" s="305"/>
    </row>
    <row r="77" spans="2:2" x14ac:dyDescent="0.15">
      <c r="B77" s="305"/>
    </row>
    <row r="78" spans="2:2" x14ac:dyDescent="0.15">
      <c r="B78" s="305"/>
    </row>
    <row r="79" spans="2:2" x14ac:dyDescent="0.15">
      <c r="B79" s="305"/>
    </row>
    <row r="80" spans="2:2" x14ac:dyDescent="0.15">
      <c r="B80" s="305"/>
    </row>
    <row r="81" spans="2:2" x14ac:dyDescent="0.15">
      <c r="B81" s="305"/>
    </row>
    <row r="82" spans="2:2" x14ac:dyDescent="0.15">
      <c r="B82" s="305"/>
    </row>
    <row r="83" spans="2:2" x14ac:dyDescent="0.15">
      <c r="B83" s="305"/>
    </row>
    <row r="84" spans="2:2" x14ac:dyDescent="0.15">
      <c r="B84" s="305"/>
    </row>
    <row r="85" spans="2:2" x14ac:dyDescent="0.15">
      <c r="B85" s="305"/>
    </row>
    <row r="86" spans="2:2" x14ac:dyDescent="0.15">
      <c r="B86" s="305"/>
    </row>
    <row r="87" spans="2:2" x14ac:dyDescent="0.15">
      <c r="B87" s="305"/>
    </row>
    <row r="88" spans="2:2" x14ac:dyDescent="0.15">
      <c r="B88" s="305"/>
    </row>
    <row r="89" spans="2:2" x14ac:dyDescent="0.15">
      <c r="B89" s="305"/>
    </row>
    <row r="90" spans="2:2" x14ac:dyDescent="0.15">
      <c r="B90" s="305"/>
    </row>
    <row r="91" spans="2:2" x14ac:dyDescent="0.15">
      <c r="B91" s="305"/>
    </row>
    <row r="92" spans="2:2" x14ac:dyDescent="0.15">
      <c r="B92" s="305"/>
    </row>
    <row r="93" spans="2:2" x14ac:dyDescent="0.15">
      <c r="B93" s="305"/>
    </row>
    <row r="94" spans="2:2" x14ac:dyDescent="0.15">
      <c r="B94" s="305"/>
    </row>
    <row r="95" spans="2:2" x14ac:dyDescent="0.15">
      <c r="B95" s="305"/>
    </row>
    <row r="96" spans="2:2" x14ac:dyDescent="0.15">
      <c r="B96" s="305"/>
    </row>
    <row r="97" spans="2:2" x14ac:dyDescent="0.15">
      <c r="B97" s="305"/>
    </row>
    <row r="98" spans="2:2" x14ac:dyDescent="0.15">
      <c r="B98" s="305"/>
    </row>
    <row r="99" spans="2:2" x14ac:dyDescent="0.15">
      <c r="B99" s="305"/>
    </row>
    <row r="100" spans="2:2" x14ac:dyDescent="0.15">
      <c r="B100" s="305"/>
    </row>
    <row r="101" spans="2:2" x14ac:dyDescent="0.15">
      <c r="B101" s="305"/>
    </row>
    <row r="102" spans="2:2" x14ac:dyDescent="0.15">
      <c r="B102" s="305"/>
    </row>
    <row r="103" spans="2:2" x14ac:dyDescent="0.15">
      <c r="B103" s="305"/>
    </row>
    <row r="104" spans="2:2" x14ac:dyDescent="0.15">
      <c r="B104" s="305"/>
    </row>
    <row r="105" spans="2:2" x14ac:dyDescent="0.15">
      <c r="B105" s="305"/>
    </row>
    <row r="106" spans="2:2" x14ac:dyDescent="0.15">
      <c r="B106" s="305"/>
    </row>
    <row r="107" spans="2:2" x14ac:dyDescent="0.15">
      <c r="B107" s="305"/>
    </row>
    <row r="108" spans="2:2" x14ac:dyDescent="0.15">
      <c r="B108" s="305"/>
    </row>
    <row r="109" spans="2:2" x14ac:dyDescent="0.15">
      <c r="B109" s="305"/>
    </row>
    <row r="110" spans="2:2" x14ac:dyDescent="0.15">
      <c r="B110" s="305"/>
    </row>
    <row r="111" spans="2:2" x14ac:dyDescent="0.15">
      <c r="B111" s="305"/>
    </row>
    <row r="112" spans="2:2" x14ac:dyDescent="0.15">
      <c r="B112" s="305"/>
    </row>
    <row r="113" spans="2:2" x14ac:dyDescent="0.15">
      <c r="B113" s="305"/>
    </row>
    <row r="114" spans="2:2" x14ac:dyDescent="0.15">
      <c r="B114" s="305"/>
    </row>
    <row r="115" spans="2:2" x14ac:dyDescent="0.15">
      <c r="B115" s="305"/>
    </row>
    <row r="116" spans="2:2" x14ac:dyDescent="0.15">
      <c r="B116" s="305"/>
    </row>
    <row r="117" spans="2:2" x14ac:dyDescent="0.15">
      <c r="B117" s="305"/>
    </row>
    <row r="118" spans="2:2" x14ac:dyDescent="0.15">
      <c r="B118" s="305"/>
    </row>
    <row r="119" spans="2:2" x14ac:dyDescent="0.15">
      <c r="B119" s="305"/>
    </row>
    <row r="120" spans="2:2" x14ac:dyDescent="0.15">
      <c r="B120" s="305"/>
    </row>
    <row r="121" spans="2:2" x14ac:dyDescent="0.15">
      <c r="B121" s="305"/>
    </row>
    <row r="122" spans="2:2" x14ac:dyDescent="0.15">
      <c r="B122" s="305"/>
    </row>
    <row r="123" spans="2:2" x14ac:dyDescent="0.15">
      <c r="B123" s="305"/>
    </row>
    <row r="124" spans="2:2" x14ac:dyDescent="0.15">
      <c r="B124" s="305"/>
    </row>
    <row r="125" spans="2:2" x14ac:dyDescent="0.15">
      <c r="B125" s="305"/>
    </row>
    <row r="126" spans="2:2" x14ac:dyDescent="0.15">
      <c r="B126" s="305"/>
    </row>
    <row r="127" spans="2:2" x14ac:dyDescent="0.15">
      <c r="B127" s="305"/>
    </row>
    <row r="128" spans="2:2" x14ac:dyDescent="0.15">
      <c r="B128" s="305"/>
    </row>
    <row r="129" spans="2:2" x14ac:dyDescent="0.15">
      <c r="B129" s="305"/>
    </row>
    <row r="130" spans="2:2" x14ac:dyDescent="0.15">
      <c r="B130" s="305"/>
    </row>
    <row r="131" spans="2:2" x14ac:dyDescent="0.15">
      <c r="B131" s="305"/>
    </row>
    <row r="132" spans="2:2" x14ac:dyDescent="0.15">
      <c r="B132" s="305"/>
    </row>
    <row r="133" spans="2:2" x14ac:dyDescent="0.15">
      <c r="B133" s="305"/>
    </row>
    <row r="134" spans="2:2" x14ac:dyDescent="0.15">
      <c r="B134" s="305"/>
    </row>
    <row r="135" spans="2:2" x14ac:dyDescent="0.15">
      <c r="B135" s="305"/>
    </row>
    <row r="136" spans="2:2" x14ac:dyDescent="0.15">
      <c r="B136" s="305"/>
    </row>
    <row r="137" spans="2:2" x14ac:dyDescent="0.15">
      <c r="B137" s="305"/>
    </row>
    <row r="138" spans="2:2" x14ac:dyDescent="0.15">
      <c r="B138" s="305"/>
    </row>
    <row r="139" spans="2:2" x14ac:dyDescent="0.15">
      <c r="B139" s="305"/>
    </row>
    <row r="140" spans="2:2" x14ac:dyDescent="0.15">
      <c r="B140" s="305"/>
    </row>
    <row r="141" spans="2:2" x14ac:dyDescent="0.15">
      <c r="B141" s="305"/>
    </row>
    <row r="142" spans="2:2" x14ac:dyDescent="0.15">
      <c r="B142" s="305"/>
    </row>
    <row r="143" spans="2:2" x14ac:dyDescent="0.15">
      <c r="B143" s="305"/>
    </row>
    <row r="144" spans="2:2" x14ac:dyDescent="0.15">
      <c r="B144" s="305"/>
    </row>
    <row r="145" spans="2:2" x14ac:dyDescent="0.15">
      <c r="B145" s="305"/>
    </row>
    <row r="146" spans="2:2" x14ac:dyDescent="0.15">
      <c r="B146" s="305"/>
    </row>
    <row r="147" spans="2:2" x14ac:dyDescent="0.15">
      <c r="B147" s="305"/>
    </row>
    <row r="148" spans="2:2" x14ac:dyDescent="0.15">
      <c r="B148" s="305"/>
    </row>
    <row r="149" spans="2:2" x14ac:dyDescent="0.15">
      <c r="B149" s="305"/>
    </row>
    <row r="150" spans="2:2" x14ac:dyDescent="0.15">
      <c r="B150" s="305"/>
    </row>
    <row r="151" spans="2:2" x14ac:dyDescent="0.15">
      <c r="B151" s="305"/>
    </row>
    <row r="152" spans="2:2" x14ac:dyDescent="0.15">
      <c r="B152" s="305"/>
    </row>
    <row r="153" spans="2:2" x14ac:dyDescent="0.15">
      <c r="B153" s="305"/>
    </row>
    <row r="154" spans="2:2" x14ac:dyDescent="0.15">
      <c r="B154" s="305"/>
    </row>
    <row r="155" spans="2:2" x14ac:dyDescent="0.15">
      <c r="B155" s="305"/>
    </row>
    <row r="156" spans="2:2" x14ac:dyDescent="0.15">
      <c r="B156" s="305"/>
    </row>
    <row r="157" spans="2:2" x14ac:dyDescent="0.15">
      <c r="B157" s="305"/>
    </row>
    <row r="158" spans="2:2" x14ac:dyDescent="0.15">
      <c r="B158" s="305"/>
    </row>
    <row r="159" spans="2:2" x14ac:dyDescent="0.15">
      <c r="B159" s="305"/>
    </row>
    <row r="160" spans="2:2" x14ac:dyDescent="0.15">
      <c r="B160" s="305"/>
    </row>
    <row r="161" spans="2:2" x14ac:dyDescent="0.15">
      <c r="B161" s="305"/>
    </row>
    <row r="162" spans="2:2" x14ac:dyDescent="0.15">
      <c r="B162" s="305"/>
    </row>
    <row r="163" spans="2:2" x14ac:dyDescent="0.15">
      <c r="B163" s="305"/>
    </row>
    <row r="164" spans="2:2" x14ac:dyDescent="0.15">
      <c r="B164" s="305"/>
    </row>
    <row r="165" spans="2:2" x14ac:dyDescent="0.15">
      <c r="B165" s="305"/>
    </row>
    <row r="166" spans="2:2" x14ac:dyDescent="0.15">
      <c r="B166" s="305"/>
    </row>
    <row r="167" spans="2:2" x14ac:dyDescent="0.15">
      <c r="B167" s="305"/>
    </row>
    <row r="168" spans="2:2" x14ac:dyDescent="0.15">
      <c r="B168" s="305"/>
    </row>
    <row r="169" spans="2:2" x14ac:dyDescent="0.15">
      <c r="B169" s="305"/>
    </row>
    <row r="170" spans="2:2" x14ac:dyDescent="0.15">
      <c r="B170" s="305"/>
    </row>
    <row r="171" spans="2:2" x14ac:dyDescent="0.15">
      <c r="B171" s="305"/>
    </row>
    <row r="172" spans="2:2" x14ac:dyDescent="0.15">
      <c r="B172" s="305"/>
    </row>
    <row r="173" spans="2:2" x14ac:dyDescent="0.15">
      <c r="B173" s="305"/>
    </row>
    <row r="174" spans="2:2" x14ac:dyDescent="0.15">
      <c r="B174" s="305"/>
    </row>
    <row r="175" spans="2:2" x14ac:dyDescent="0.15">
      <c r="B175" s="305"/>
    </row>
    <row r="176" spans="2:2" x14ac:dyDescent="0.15">
      <c r="B176" s="305"/>
    </row>
    <row r="177" spans="2:2" x14ac:dyDescent="0.15">
      <c r="B177" s="305"/>
    </row>
    <row r="178" spans="2:2" x14ac:dyDescent="0.15">
      <c r="B178" s="305"/>
    </row>
    <row r="179" spans="2:2" x14ac:dyDescent="0.15">
      <c r="B179" s="305"/>
    </row>
    <row r="180" spans="2:2" x14ac:dyDescent="0.15">
      <c r="B180" s="305"/>
    </row>
    <row r="181" spans="2:2" x14ac:dyDescent="0.15">
      <c r="B181" s="305"/>
    </row>
    <row r="182" spans="2:2" x14ac:dyDescent="0.15">
      <c r="B182" s="305"/>
    </row>
    <row r="183" spans="2:2" x14ac:dyDescent="0.15">
      <c r="B183" s="305"/>
    </row>
    <row r="184" spans="2:2" x14ac:dyDescent="0.15">
      <c r="B184" s="305"/>
    </row>
    <row r="185" spans="2:2" x14ac:dyDescent="0.15">
      <c r="B185" s="305"/>
    </row>
    <row r="186" spans="2:2" x14ac:dyDescent="0.15">
      <c r="B186" s="305"/>
    </row>
    <row r="187" spans="2:2" x14ac:dyDescent="0.15">
      <c r="B187" s="305"/>
    </row>
    <row r="188" spans="2:2" x14ac:dyDescent="0.15">
      <c r="B188" s="305"/>
    </row>
    <row r="189" spans="2:2" x14ac:dyDescent="0.15">
      <c r="B189" s="305"/>
    </row>
    <row r="190" spans="2:2" x14ac:dyDescent="0.15">
      <c r="B190" s="305"/>
    </row>
    <row r="191" spans="2:2" x14ac:dyDescent="0.15">
      <c r="B191" s="305"/>
    </row>
    <row r="192" spans="2:2" x14ac:dyDescent="0.15">
      <c r="B192" s="305"/>
    </row>
    <row r="193" spans="2:2" x14ac:dyDescent="0.15">
      <c r="B193" s="305"/>
    </row>
    <row r="194" spans="2:2" x14ac:dyDescent="0.15">
      <c r="B194" s="305"/>
    </row>
    <row r="195" spans="2:2" x14ac:dyDescent="0.15">
      <c r="B195" s="305"/>
    </row>
    <row r="196" spans="2:2" x14ac:dyDescent="0.15">
      <c r="B196" s="305"/>
    </row>
    <row r="197" spans="2:2" x14ac:dyDescent="0.15">
      <c r="B197" s="305"/>
    </row>
    <row r="198" spans="2:2" x14ac:dyDescent="0.15">
      <c r="B198" s="305"/>
    </row>
    <row r="199" spans="2:2" x14ac:dyDescent="0.15">
      <c r="B199" s="305"/>
    </row>
    <row r="200" spans="2:2" x14ac:dyDescent="0.15">
      <c r="B200" s="305"/>
    </row>
    <row r="201" spans="2:2" x14ac:dyDescent="0.15">
      <c r="B201" s="305"/>
    </row>
    <row r="202" spans="2:2" x14ac:dyDescent="0.15">
      <c r="B202" s="305"/>
    </row>
    <row r="203" spans="2:2" x14ac:dyDescent="0.15">
      <c r="B203" s="305"/>
    </row>
    <row r="204" spans="2:2" x14ac:dyDescent="0.15">
      <c r="B204" s="305"/>
    </row>
    <row r="205" spans="2:2" x14ac:dyDescent="0.15">
      <c r="B205" s="305"/>
    </row>
    <row r="206" spans="2:2" x14ac:dyDescent="0.15">
      <c r="B206" s="305"/>
    </row>
    <row r="207" spans="2:2" x14ac:dyDescent="0.15">
      <c r="B207" s="305"/>
    </row>
    <row r="208" spans="2:2" x14ac:dyDescent="0.15">
      <c r="B208" s="305"/>
    </row>
    <row r="209" spans="2:2" x14ac:dyDescent="0.15">
      <c r="B209" s="305"/>
    </row>
    <row r="210" spans="2:2" x14ac:dyDescent="0.15">
      <c r="B210" s="305"/>
    </row>
    <row r="211" spans="2:2" x14ac:dyDescent="0.15">
      <c r="B211" s="305"/>
    </row>
    <row r="212" spans="2:2" x14ac:dyDescent="0.15">
      <c r="B212" s="305"/>
    </row>
    <row r="213" spans="2:2" x14ac:dyDescent="0.15">
      <c r="B213" s="305"/>
    </row>
    <row r="214" spans="2:2" x14ac:dyDescent="0.15">
      <c r="B214" s="305"/>
    </row>
    <row r="215" spans="2:2" x14ac:dyDescent="0.15">
      <c r="B215" s="305"/>
    </row>
    <row r="216" spans="2:2" x14ac:dyDescent="0.15">
      <c r="B216" s="305"/>
    </row>
    <row r="217" spans="2:2" x14ac:dyDescent="0.15">
      <c r="B217" s="305"/>
    </row>
    <row r="218" spans="2:2" x14ac:dyDescent="0.15">
      <c r="B218" s="305"/>
    </row>
    <row r="219" spans="2:2" x14ac:dyDescent="0.15">
      <c r="B219" s="305"/>
    </row>
    <row r="220" spans="2:2" x14ac:dyDescent="0.15">
      <c r="B220" s="305"/>
    </row>
    <row r="221" spans="2:2" x14ac:dyDescent="0.15">
      <c r="B221" s="305"/>
    </row>
    <row r="222" spans="2:2" x14ac:dyDescent="0.15">
      <c r="B222" s="305"/>
    </row>
    <row r="223" spans="2:2" x14ac:dyDescent="0.15">
      <c r="B223" s="305"/>
    </row>
    <row r="224" spans="2:2" x14ac:dyDescent="0.15">
      <c r="B224" s="305"/>
    </row>
    <row r="225" spans="2:2" x14ac:dyDescent="0.15">
      <c r="B225" s="305"/>
    </row>
    <row r="226" spans="2:2" x14ac:dyDescent="0.15">
      <c r="B226" s="305"/>
    </row>
    <row r="227" spans="2:2" x14ac:dyDescent="0.15">
      <c r="B227" s="305"/>
    </row>
    <row r="228" spans="2:2" x14ac:dyDescent="0.15">
      <c r="B228" s="305"/>
    </row>
    <row r="229" spans="2:2" x14ac:dyDescent="0.15">
      <c r="B229" s="305"/>
    </row>
    <row r="230" spans="2:2" x14ac:dyDescent="0.15">
      <c r="B230" s="305"/>
    </row>
    <row r="231" spans="2:2" x14ac:dyDescent="0.15">
      <c r="B231" s="305"/>
    </row>
    <row r="232" spans="2:2" x14ac:dyDescent="0.15">
      <c r="B232" s="305"/>
    </row>
    <row r="233" spans="2:2" x14ac:dyDescent="0.15">
      <c r="B233" s="305"/>
    </row>
    <row r="234" spans="2:2" x14ac:dyDescent="0.15">
      <c r="B234" s="305"/>
    </row>
    <row r="235" spans="2:2" x14ac:dyDescent="0.15">
      <c r="B235" s="305"/>
    </row>
    <row r="236" spans="2:2" x14ac:dyDescent="0.15">
      <c r="B236" s="305"/>
    </row>
    <row r="237" spans="2:2" x14ac:dyDescent="0.15">
      <c r="B237" s="305"/>
    </row>
    <row r="238" spans="2:2" x14ac:dyDescent="0.15">
      <c r="B238" s="305"/>
    </row>
    <row r="239" spans="2:2" x14ac:dyDescent="0.15">
      <c r="B239" s="305"/>
    </row>
    <row r="240" spans="2:2" x14ac:dyDescent="0.15">
      <c r="B240" s="305"/>
    </row>
    <row r="241" spans="2:2" x14ac:dyDescent="0.15">
      <c r="B241" s="305"/>
    </row>
    <row r="242" spans="2:2" x14ac:dyDescent="0.15">
      <c r="B242" s="305"/>
    </row>
    <row r="243" spans="2:2" x14ac:dyDescent="0.15">
      <c r="B243" s="305"/>
    </row>
    <row r="244" spans="2:2" x14ac:dyDescent="0.15">
      <c r="B244" s="305"/>
    </row>
    <row r="245" spans="2:2" x14ac:dyDescent="0.15">
      <c r="B245" s="305"/>
    </row>
    <row r="246" spans="2:2" x14ac:dyDescent="0.15">
      <c r="B246" s="305"/>
    </row>
    <row r="247" spans="2:2" x14ac:dyDescent="0.15">
      <c r="B247" s="305"/>
    </row>
    <row r="248" spans="2:2" x14ac:dyDescent="0.15">
      <c r="B248" s="305"/>
    </row>
    <row r="249" spans="2:2" x14ac:dyDescent="0.15">
      <c r="B249" s="305"/>
    </row>
    <row r="250" spans="2:2" x14ac:dyDescent="0.15">
      <c r="B250" s="305"/>
    </row>
    <row r="251" spans="2:2" x14ac:dyDescent="0.15">
      <c r="B251" s="305"/>
    </row>
    <row r="252" spans="2:2" x14ac:dyDescent="0.15">
      <c r="B252" s="305"/>
    </row>
    <row r="253" spans="2:2" x14ac:dyDescent="0.15">
      <c r="B253" s="305"/>
    </row>
    <row r="254" spans="2:2" x14ac:dyDescent="0.15">
      <c r="B254" s="305"/>
    </row>
    <row r="255" spans="2:2" x14ac:dyDescent="0.15">
      <c r="B255" s="305"/>
    </row>
    <row r="256" spans="2:2" x14ac:dyDescent="0.15">
      <c r="B256" s="305"/>
    </row>
    <row r="257" spans="2:2" x14ac:dyDescent="0.15">
      <c r="B257" s="305"/>
    </row>
    <row r="258" spans="2:2" x14ac:dyDescent="0.15">
      <c r="B258" s="305"/>
    </row>
    <row r="259" spans="2:2" x14ac:dyDescent="0.15">
      <c r="B259" s="305"/>
    </row>
    <row r="260" spans="2:2" x14ac:dyDescent="0.15">
      <c r="B260" s="305"/>
    </row>
    <row r="261" spans="2:2" x14ac:dyDescent="0.15">
      <c r="B261" s="305"/>
    </row>
    <row r="262" spans="2:2" x14ac:dyDescent="0.15">
      <c r="B262" s="305"/>
    </row>
    <row r="263" spans="2:2" x14ac:dyDescent="0.15">
      <c r="B263" s="305"/>
    </row>
    <row r="264" spans="2:2" x14ac:dyDescent="0.15">
      <c r="B264" s="305"/>
    </row>
    <row r="265" spans="2:2" x14ac:dyDescent="0.15">
      <c r="B265" s="305"/>
    </row>
    <row r="266" spans="2:2" x14ac:dyDescent="0.15">
      <c r="B266" s="305"/>
    </row>
    <row r="267" spans="2:2" x14ac:dyDescent="0.15">
      <c r="B267" s="305"/>
    </row>
    <row r="268" spans="2:2" x14ac:dyDescent="0.15">
      <c r="B268" s="305"/>
    </row>
    <row r="269" spans="2:2" x14ac:dyDescent="0.15">
      <c r="B269" s="305"/>
    </row>
    <row r="270" spans="2:2" x14ac:dyDescent="0.15">
      <c r="B270" s="305"/>
    </row>
    <row r="271" spans="2:2" x14ac:dyDescent="0.15">
      <c r="B271" s="305"/>
    </row>
    <row r="272" spans="2:2" x14ac:dyDescent="0.15">
      <c r="B272" s="305"/>
    </row>
    <row r="273" spans="2:2" x14ac:dyDescent="0.15">
      <c r="B273" s="305"/>
    </row>
    <row r="274" spans="2:2" x14ac:dyDescent="0.15">
      <c r="B274" s="305"/>
    </row>
    <row r="275" spans="2:2" x14ac:dyDescent="0.15">
      <c r="B275" s="305"/>
    </row>
    <row r="276" spans="2:2" x14ac:dyDescent="0.15">
      <c r="B276" s="305"/>
    </row>
    <row r="277" spans="2:2" x14ac:dyDescent="0.15">
      <c r="B277" s="305"/>
    </row>
    <row r="278" spans="2:2" x14ac:dyDescent="0.15">
      <c r="B278" s="305"/>
    </row>
    <row r="279" spans="2:2" x14ac:dyDescent="0.15">
      <c r="B279" s="305"/>
    </row>
    <row r="280" spans="2:2" x14ac:dyDescent="0.15">
      <c r="B280" s="305"/>
    </row>
    <row r="281" spans="2:2" x14ac:dyDescent="0.15">
      <c r="B281" s="305"/>
    </row>
    <row r="282" spans="2:2" x14ac:dyDescent="0.15">
      <c r="B282" s="305"/>
    </row>
    <row r="283" spans="2:2" x14ac:dyDescent="0.15">
      <c r="B283" s="305"/>
    </row>
    <row r="284" spans="2:2" x14ac:dyDescent="0.15">
      <c r="B284" s="305"/>
    </row>
    <row r="285" spans="2:2" x14ac:dyDescent="0.15">
      <c r="B285" s="305"/>
    </row>
    <row r="286" spans="2:2" x14ac:dyDescent="0.15">
      <c r="B286" s="305"/>
    </row>
    <row r="287" spans="2:2" x14ac:dyDescent="0.15">
      <c r="B287" s="305"/>
    </row>
    <row r="288" spans="2:2" x14ac:dyDescent="0.15">
      <c r="B288" s="305"/>
    </row>
    <row r="289" spans="2:2" x14ac:dyDescent="0.15">
      <c r="B289" s="305"/>
    </row>
    <row r="290" spans="2:2" x14ac:dyDescent="0.15">
      <c r="B290" s="305"/>
    </row>
    <row r="291" spans="2:2" x14ac:dyDescent="0.15">
      <c r="B291" s="305"/>
    </row>
    <row r="292" spans="2:2" x14ac:dyDescent="0.15">
      <c r="B292" s="305"/>
    </row>
    <row r="293" spans="2:2" x14ac:dyDescent="0.15">
      <c r="B293" s="305"/>
    </row>
    <row r="294" spans="2:2" x14ac:dyDescent="0.15">
      <c r="B294" s="305"/>
    </row>
    <row r="295" spans="2:2" x14ac:dyDescent="0.15">
      <c r="B295" s="305"/>
    </row>
    <row r="296" spans="2:2" x14ac:dyDescent="0.15">
      <c r="B296" s="305"/>
    </row>
    <row r="297" spans="2:2" x14ac:dyDescent="0.15">
      <c r="B297" s="305"/>
    </row>
    <row r="298" spans="2:2" x14ac:dyDescent="0.15">
      <c r="B298" s="305"/>
    </row>
    <row r="299" spans="2:2" x14ac:dyDescent="0.15">
      <c r="B299" s="305"/>
    </row>
    <row r="300" spans="2:2" x14ac:dyDescent="0.15">
      <c r="B300" s="305"/>
    </row>
    <row r="301" spans="2:2" x14ac:dyDescent="0.15">
      <c r="B301" s="305"/>
    </row>
    <row r="302" spans="2:2" x14ac:dyDescent="0.15">
      <c r="B302" s="305"/>
    </row>
    <row r="303" spans="2:2" x14ac:dyDescent="0.15">
      <c r="B303" s="305"/>
    </row>
    <row r="304" spans="2:2" x14ac:dyDescent="0.15">
      <c r="B304" s="305"/>
    </row>
    <row r="305" spans="2:2" x14ac:dyDescent="0.15">
      <c r="B305" s="305"/>
    </row>
    <row r="306" spans="2:2" x14ac:dyDescent="0.15">
      <c r="B306" s="305"/>
    </row>
    <row r="307" spans="2:2" x14ac:dyDescent="0.15">
      <c r="B307" s="305"/>
    </row>
    <row r="308" spans="2:2" x14ac:dyDescent="0.15">
      <c r="B308" s="305"/>
    </row>
    <row r="309" spans="2:2" x14ac:dyDescent="0.15">
      <c r="B309" s="305"/>
    </row>
    <row r="310" spans="2:2" x14ac:dyDescent="0.15">
      <c r="B310" s="305"/>
    </row>
    <row r="311" spans="2:2" x14ac:dyDescent="0.15">
      <c r="B311" s="305"/>
    </row>
    <row r="312" spans="2:2" x14ac:dyDescent="0.15">
      <c r="B312" s="305"/>
    </row>
    <row r="313" spans="2:2" x14ac:dyDescent="0.15">
      <c r="B313" s="305"/>
    </row>
    <row r="314" spans="2:2" x14ac:dyDescent="0.15">
      <c r="B314" s="305"/>
    </row>
    <row r="315" spans="2:2" x14ac:dyDescent="0.15">
      <c r="B315" s="305"/>
    </row>
    <row r="316" spans="2:2" x14ac:dyDescent="0.15">
      <c r="B316" s="305"/>
    </row>
    <row r="317" spans="2:2" x14ac:dyDescent="0.15">
      <c r="B317" s="305"/>
    </row>
    <row r="318" spans="2:2" x14ac:dyDescent="0.15">
      <c r="B318" s="305"/>
    </row>
    <row r="319" spans="2:2" x14ac:dyDescent="0.15">
      <c r="B319" s="305"/>
    </row>
    <row r="320" spans="2:2" x14ac:dyDescent="0.15">
      <c r="B320" s="305"/>
    </row>
    <row r="321" spans="2:2" x14ac:dyDescent="0.15">
      <c r="B321" s="305"/>
    </row>
    <row r="322" spans="2:2" x14ac:dyDescent="0.15">
      <c r="B322" s="305"/>
    </row>
    <row r="323" spans="2:2" x14ac:dyDescent="0.15">
      <c r="B323" s="305"/>
    </row>
    <row r="324" spans="2:2" x14ac:dyDescent="0.15">
      <c r="B324" s="305"/>
    </row>
    <row r="325" spans="2:2" x14ac:dyDescent="0.15">
      <c r="B325" s="305"/>
    </row>
    <row r="326" spans="2:2" x14ac:dyDescent="0.15">
      <c r="B326" s="305"/>
    </row>
    <row r="327" spans="2:2" x14ac:dyDescent="0.15">
      <c r="B327" s="305"/>
    </row>
    <row r="328" spans="2:2" x14ac:dyDescent="0.15">
      <c r="B328" s="305"/>
    </row>
    <row r="329" spans="2:2" x14ac:dyDescent="0.15">
      <c r="B329" s="305"/>
    </row>
    <row r="330" spans="2:2" x14ac:dyDescent="0.15">
      <c r="B330" s="305"/>
    </row>
    <row r="331" spans="2:2" x14ac:dyDescent="0.15">
      <c r="B331" s="305"/>
    </row>
    <row r="332" spans="2:2" x14ac:dyDescent="0.15">
      <c r="B332" s="305"/>
    </row>
    <row r="333" spans="2:2" x14ac:dyDescent="0.15">
      <c r="B333" s="305"/>
    </row>
    <row r="334" spans="2:2" x14ac:dyDescent="0.15">
      <c r="B334" s="305"/>
    </row>
    <row r="335" spans="2:2" x14ac:dyDescent="0.15">
      <c r="B335" s="305"/>
    </row>
    <row r="336" spans="2:2" x14ac:dyDescent="0.15">
      <c r="B336" s="305"/>
    </row>
    <row r="337" spans="2:2" x14ac:dyDescent="0.15">
      <c r="B337" s="305"/>
    </row>
    <row r="338" spans="2:2" x14ac:dyDescent="0.15">
      <c r="B338" s="305"/>
    </row>
    <row r="339" spans="2:2" x14ac:dyDescent="0.15">
      <c r="B339" s="305"/>
    </row>
    <row r="340" spans="2:2" x14ac:dyDescent="0.15">
      <c r="B340" s="305"/>
    </row>
    <row r="341" spans="2:2" x14ac:dyDescent="0.15">
      <c r="B341" s="305"/>
    </row>
    <row r="342" spans="2:2" x14ac:dyDescent="0.15">
      <c r="B342" s="305"/>
    </row>
    <row r="343" spans="2:2" x14ac:dyDescent="0.15">
      <c r="B343" s="305"/>
    </row>
    <row r="344" spans="2:2" x14ac:dyDescent="0.15">
      <c r="B344" s="305"/>
    </row>
    <row r="345" spans="2:2" x14ac:dyDescent="0.15">
      <c r="B345" s="305"/>
    </row>
    <row r="346" spans="2:2" x14ac:dyDescent="0.15">
      <c r="B346" s="305"/>
    </row>
    <row r="347" spans="2:2" x14ac:dyDescent="0.15">
      <c r="B347" s="305"/>
    </row>
    <row r="348" spans="2:2" x14ac:dyDescent="0.15">
      <c r="B348" s="305"/>
    </row>
    <row r="349" spans="2:2" x14ac:dyDescent="0.15">
      <c r="B349" s="305"/>
    </row>
    <row r="350" spans="2:2" x14ac:dyDescent="0.15">
      <c r="B350" s="305"/>
    </row>
    <row r="351" spans="2:2" x14ac:dyDescent="0.15">
      <c r="B351" s="305"/>
    </row>
    <row r="352" spans="2:2" x14ac:dyDescent="0.15">
      <c r="B352" s="305"/>
    </row>
    <row r="353" spans="2:2" x14ac:dyDescent="0.15">
      <c r="B353" s="305"/>
    </row>
    <row r="354" spans="2:2" x14ac:dyDescent="0.15">
      <c r="B354" s="305"/>
    </row>
    <row r="355" spans="2:2" x14ac:dyDescent="0.15">
      <c r="B355" s="305"/>
    </row>
    <row r="356" spans="2:2" x14ac:dyDescent="0.15">
      <c r="B356" s="305"/>
    </row>
    <row r="357" spans="2:2" x14ac:dyDescent="0.15">
      <c r="B357" s="305"/>
    </row>
    <row r="358" spans="2:2" x14ac:dyDescent="0.15">
      <c r="B358" s="305"/>
    </row>
    <row r="359" spans="2:2" x14ac:dyDescent="0.15">
      <c r="B359" s="305"/>
    </row>
    <row r="360" spans="2:2" x14ac:dyDescent="0.15">
      <c r="B360" s="305"/>
    </row>
    <row r="361" spans="2:2" x14ac:dyDescent="0.15">
      <c r="B361" s="305"/>
    </row>
    <row r="362" spans="2:2" x14ac:dyDescent="0.15">
      <c r="B362" s="305"/>
    </row>
    <row r="363" spans="2:2" x14ac:dyDescent="0.15">
      <c r="B363" s="305"/>
    </row>
    <row r="364" spans="2:2" x14ac:dyDescent="0.15">
      <c r="B364" s="305"/>
    </row>
    <row r="365" spans="2:2" x14ac:dyDescent="0.15">
      <c r="B365" s="305"/>
    </row>
    <row r="366" spans="2:2" x14ac:dyDescent="0.15">
      <c r="B366" s="305"/>
    </row>
    <row r="367" spans="2:2" x14ac:dyDescent="0.15">
      <c r="B367" s="305"/>
    </row>
    <row r="368" spans="2:2" x14ac:dyDescent="0.15">
      <c r="B368" s="305"/>
    </row>
    <row r="369" spans="2:2" x14ac:dyDescent="0.15">
      <c r="B369" s="305"/>
    </row>
    <row r="370" spans="2:2" x14ac:dyDescent="0.15">
      <c r="B370" s="305"/>
    </row>
    <row r="371" spans="2:2" x14ac:dyDescent="0.15">
      <c r="B371" s="305"/>
    </row>
    <row r="372" spans="2:2" x14ac:dyDescent="0.15">
      <c r="B372" s="305"/>
    </row>
    <row r="373" spans="2:2" x14ac:dyDescent="0.15">
      <c r="B373" s="305"/>
    </row>
    <row r="374" spans="2:2" x14ac:dyDescent="0.15">
      <c r="B374" s="305"/>
    </row>
    <row r="375" spans="2:2" x14ac:dyDescent="0.15">
      <c r="B375" s="305"/>
    </row>
    <row r="376" spans="2:2" x14ac:dyDescent="0.15">
      <c r="B376" s="305"/>
    </row>
    <row r="377" spans="2:2" x14ac:dyDescent="0.15">
      <c r="B377" s="305"/>
    </row>
    <row r="378" spans="2:2" x14ac:dyDescent="0.15">
      <c r="B378" s="305"/>
    </row>
    <row r="379" spans="2:2" x14ac:dyDescent="0.15">
      <c r="B379" s="305"/>
    </row>
    <row r="380" spans="2:2" x14ac:dyDescent="0.15">
      <c r="B380" s="305"/>
    </row>
    <row r="381" spans="2:2" x14ac:dyDescent="0.15">
      <c r="B381" s="305"/>
    </row>
    <row r="382" spans="2:2" x14ac:dyDescent="0.15">
      <c r="B382" s="305"/>
    </row>
    <row r="383" spans="2:2" x14ac:dyDescent="0.15">
      <c r="B383" s="305"/>
    </row>
    <row r="384" spans="2:2" x14ac:dyDescent="0.15">
      <c r="B384" s="305"/>
    </row>
    <row r="385" spans="2:2" x14ac:dyDescent="0.15">
      <c r="B385" s="305"/>
    </row>
    <row r="386" spans="2:2" x14ac:dyDescent="0.15">
      <c r="B386" s="305"/>
    </row>
    <row r="387" spans="2:2" x14ac:dyDescent="0.15">
      <c r="B387" s="305"/>
    </row>
    <row r="388" spans="2:2" x14ac:dyDescent="0.15">
      <c r="B388" s="305"/>
    </row>
    <row r="389" spans="2:2" x14ac:dyDescent="0.15">
      <c r="B389" s="305"/>
    </row>
    <row r="390" spans="2:2" x14ac:dyDescent="0.15">
      <c r="B390" s="305"/>
    </row>
    <row r="391" spans="2:2" x14ac:dyDescent="0.15">
      <c r="B391" s="305"/>
    </row>
    <row r="392" spans="2:2" x14ac:dyDescent="0.15">
      <c r="B392" s="305"/>
    </row>
    <row r="393" spans="2:2" x14ac:dyDescent="0.15">
      <c r="B393" s="305"/>
    </row>
    <row r="394" spans="2:2" x14ac:dyDescent="0.15">
      <c r="B394" s="305"/>
    </row>
    <row r="395" spans="2:2" x14ac:dyDescent="0.15">
      <c r="B395" s="305"/>
    </row>
    <row r="396" spans="2:2" x14ac:dyDescent="0.15">
      <c r="B396" s="305"/>
    </row>
    <row r="397" spans="2:2" x14ac:dyDescent="0.15">
      <c r="B397" s="305"/>
    </row>
    <row r="398" spans="2:2" x14ac:dyDescent="0.15">
      <c r="B398" s="305"/>
    </row>
    <row r="399" spans="2:2" x14ac:dyDescent="0.15">
      <c r="B399" s="305"/>
    </row>
    <row r="400" spans="2:2" x14ac:dyDescent="0.15">
      <c r="B400" s="305"/>
    </row>
    <row r="401" spans="2:2" x14ac:dyDescent="0.15">
      <c r="B401" s="305"/>
    </row>
    <row r="402" spans="2:2" x14ac:dyDescent="0.15">
      <c r="B402" s="305"/>
    </row>
    <row r="403" spans="2:2" x14ac:dyDescent="0.15">
      <c r="B403" s="305"/>
    </row>
    <row r="404" spans="2:2" x14ac:dyDescent="0.15">
      <c r="B404" s="305"/>
    </row>
    <row r="405" spans="2:2" x14ac:dyDescent="0.15">
      <c r="B405" s="305"/>
    </row>
    <row r="406" spans="2:2" x14ac:dyDescent="0.15">
      <c r="B406" s="305"/>
    </row>
    <row r="407" spans="2:2" x14ac:dyDescent="0.15">
      <c r="B407" s="305"/>
    </row>
    <row r="408" spans="2:2" x14ac:dyDescent="0.15">
      <c r="B408" s="305"/>
    </row>
    <row r="409" spans="2:2" x14ac:dyDescent="0.15">
      <c r="B409" s="305"/>
    </row>
    <row r="410" spans="2:2" x14ac:dyDescent="0.15">
      <c r="B410" s="305"/>
    </row>
    <row r="411" spans="2:2" x14ac:dyDescent="0.15">
      <c r="B411" s="305"/>
    </row>
    <row r="412" spans="2:2" x14ac:dyDescent="0.15">
      <c r="B412" s="305"/>
    </row>
    <row r="413" spans="2:2" x14ac:dyDescent="0.15">
      <c r="B413" s="305"/>
    </row>
    <row r="414" spans="2:2" x14ac:dyDescent="0.15">
      <c r="B414" s="305"/>
    </row>
    <row r="415" spans="2:2" x14ac:dyDescent="0.15">
      <c r="B415" s="305"/>
    </row>
    <row r="416" spans="2:2" x14ac:dyDescent="0.15">
      <c r="B416" s="305"/>
    </row>
    <row r="417" spans="2:2" x14ac:dyDescent="0.15">
      <c r="B417" s="305"/>
    </row>
    <row r="418" spans="2:2" x14ac:dyDescent="0.15">
      <c r="B418" s="305"/>
    </row>
    <row r="419" spans="2:2" x14ac:dyDescent="0.15">
      <c r="B419" s="305"/>
    </row>
    <row r="420" spans="2:2" x14ac:dyDescent="0.15">
      <c r="B420" s="305"/>
    </row>
    <row r="421" spans="2:2" x14ac:dyDescent="0.15">
      <c r="B421" s="305"/>
    </row>
    <row r="422" spans="2:2" x14ac:dyDescent="0.15">
      <c r="B422" s="305"/>
    </row>
    <row r="423" spans="2:2" x14ac:dyDescent="0.15">
      <c r="B423" s="305"/>
    </row>
    <row r="424" spans="2:2" x14ac:dyDescent="0.15">
      <c r="B424" s="305"/>
    </row>
    <row r="425" spans="2:2" x14ac:dyDescent="0.15">
      <c r="B425" s="305"/>
    </row>
    <row r="426" spans="2:2" x14ac:dyDescent="0.15">
      <c r="B426" s="305"/>
    </row>
    <row r="427" spans="2:2" x14ac:dyDescent="0.15">
      <c r="B427" s="305"/>
    </row>
    <row r="428" spans="2:2" x14ac:dyDescent="0.15">
      <c r="B428" s="305"/>
    </row>
    <row r="429" spans="2:2" x14ac:dyDescent="0.15">
      <c r="B429" s="305"/>
    </row>
    <row r="430" spans="2:2" x14ac:dyDescent="0.15">
      <c r="B430" s="305"/>
    </row>
    <row r="431" spans="2:2" x14ac:dyDescent="0.15">
      <c r="B431" s="305"/>
    </row>
    <row r="432" spans="2:2" x14ac:dyDescent="0.15">
      <c r="B432" s="305"/>
    </row>
    <row r="433" spans="2:2" x14ac:dyDescent="0.15">
      <c r="B433" s="305"/>
    </row>
    <row r="434" spans="2:2" x14ac:dyDescent="0.15">
      <c r="B434" s="305"/>
    </row>
    <row r="435" spans="2:2" x14ac:dyDescent="0.15">
      <c r="B435" s="305"/>
    </row>
    <row r="436" spans="2:2" x14ac:dyDescent="0.15">
      <c r="B436" s="305"/>
    </row>
    <row r="437" spans="2:2" x14ac:dyDescent="0.15">
      <c r="B437" s="305"/>
    </row>
    <row r="438" spans="2:2" x14ac:dyDescent="0.15">
      <c r="B438" s="305"/>
    </row>
    <row r="439" spans="2:2" x14ac:dyDescent="0.15">
      <c r="B439" s="305"/>
    </row>
    <row r="440" spans="2:2" x14ac:dyDescent="0.15">
      <c r="B440" s="305"/>
    </row>
    <row r="441" spans="2:2" x14ac:dyDescent="0.15">
      <c r="B441" s="305"/>
    </row>
    <row r="442" spans="2:2" x14ac:dyDescent="0.15">
      <c r="B442" s="305"/>
    </row>
    <row r="443" spans="2:2" x14ac:dyDescent="0.15">
      <c r="B443" s="305"/>
    </row>
    <row r="444" spans="2:2" x14ac:dyDescent="0.15">
      <c r="B444" s="305"/>
    </row>
    <row r="445" spans="2:2" x14ac:dyDescent="0.15">
      <c r="B445" s="305"/>
    </row>
    <row r="446" spans="2:2" x14ac:dyDescent="0.15">
      <c r="B446" s="305"/>
    </row>
    <row r="447" spans="2:2" x14ac:dyDescent="0.15">
      <c r="B447" s="305"/>
    </row>
    <row r="448" spans="2:2" x14ac:dyDescent="0.15">
      <c r="B448" s="305"/>
    </row>
    <row r="449" spans="2:2" x14ac:dyDescent="0.15">
      <c r="B449" s="305"/>
    </row>
    <row r="450" spans="2:2" x14ac:dyDescent="0.15">
      <c r="B450" s="305"/>
    </row>
    <row r="451" spans="2:2" x14ac:dyDescent="0.15">
      <c r="B451" s="305"/>
    </row>
    <row r="452" spans="2:2" x14ac:dyDescent="0.15">
      <c r="B452" s="305"/>
    </row>
    <row r="453" spans="2:2" x14ac:dyDescent="0.15">
      <c r="B453" s="305"/>
    </row>
    <row r="454" spans="2:2" x14ac:dyDescent="0.15">
      <c r="B454" s="305"/>
    </row>
    <row r="455" spans="2:2" x14ac:dyDescent="0.15">
      <c r="B455" s="305"/>
    </row>
    <row r="456" spans="2:2" x14ac:dyDescent="0.15">
      <c r="B456" s="305"/>
    </row>
    <row r="457" spans="2:2" x14ac:dyDescent="0.15">
      <c r="B457" s="305"/>
    </row>
    <row r="458" spans="2:2" x14ac:dyDescent="0.15">
      <c r="B458" s="305"/>
    </row>
    <row r="459" spans="2:2" x14ac:dyDescent="0.15">
      <c r="B459" s="305"/>
    </row>
    <row r="460" spans="2:2" x14ac:dyDescent="0.15">
      <c r="B460" s="305"/>
    </row>
    <row r="461" spans="2:2" x14ac:dyDescent="0.15">
      <c r="B461" s="305"/>
    </row>
    <row r="462" spans="2:2" x14ac:dyDescent="0.15">
      <c r="B462" s="305"/>
    </row>
    <row r="463" spans="2:2" x14ac:dyDescent="0.15">
      <c r="B463" s="305"/>
    </row>
    <row r="464" spans="2:2" x14ac:dyDescent="0.15">
      <c r="B464" s="305"/>
    </row>
    <row r="465" spans="2:2" x14ac:dyDescent="0.15">
      <c r="B465" s="305"/>
    </row>
    <row r="466" spans="2:2" x14ac:dyDescent="0.15">
      <c r="B466" s="305"/>
    </row>
    <row r="467" spans="2:2" x14ac:dyDescent="0.15">
      <c r="B467" s="305"/>
    </row>
    <row r="468" spans="2:2" x14ac:dyDescent="0.15">
      <c r="B468" s="305"/>
    </row>
    <row r="469" spans="2:2" x14ac:dyDescent="0.15">
      <c r="B469" s="305"/>
    </row>
    <row r="470" spans="2:2" x14ac:dyDescent="0.15">
      <c r="B470" s="305"/>
    </row>
    <row r="471" spans="2:2" x14ac:dyDescent="0.15">
      <c r="B471" s="305"/>
    </row>
    <row r="472" spans="2:2" x14ac:dyDescent="0.15">
      <c r="B472" s="305"/>
    </row>
    <row r="473" spans="2:2" x14ac:dyDescent="0.15">
      <c r="B473" s="305"/>
    </row>
    <row r="474" spans="2:2" x14ac:dyDescent="0.15">
      <c r="B474" s="305"/>
    </row>
    <row r="475" spans="2:2" x14ac:dyDescent="0.15">
      <c r="B475" s="305"/>
    </row>
    <row r="476" spans="2:2" x14ac:dyDescent="0.15">
      <c r="B476" s="305"/>
    </row>
    <row r="477" spans="2:2" x14ac:dyDescent="0.15">
      <c r="B477" s="305"/>
    </row>
    <row r="478" spans="2:2" x14ac:dyDescent="0.15">
      <c r="B478" s="305"/>
    </row>
    <row r="479" spans="2:2" x14ac:dyDescent="0.15">
      <c r="B479" s="305"/>
    </row>
    <row r="480" spans="2:2" x14ac:dyDescent="0.15">
      <c r="B480" s="305"/>
    </row>
    <row r="481" spans="2:2" x14ac:dyDescent="0.15">
      <c r="B481" s="305"/>
    </row>
    <row r="482" spans="2:2" x14ac:dyDescent="0.15">
      <c r="B482" s="305"/>
    </row>
    <row r="483" spans="2:2" x14ac:dyDescent="0.15">
      <c r="B483" s="305"/>
    </row>
    <row r="484" spans="2:2" x14ac:dyDescent="0.15">
      <c r="B484" s="305"/>
    </row>
    <row r="485" spans="2:2" x14ac:dyDescent="0.15">
      <c r="B485" s="305"/>
    </row>
    <row r="486" spans="2:2" x14ac:dyDescent="0.15">
      <c r="B486" s="305"/>
    </row>
    <row r="487" spans="2:2" x14ac:dyDescent="0.15">
      <c r="B487" s="305"/>
    </row>
    <row r="488" spans="2:2" x14ac:dyDescent="0.15">
      <c r="B488" s="305"/>
    </row>
    <row r="489" spans="2:2" x14ac:dyDescent="0.15">
      <c r="B489" s="305"/>
    </row>
    <row r="490" spans="2:2" x14ac:dyDescent="0.15">
      <c r="B490" s="305"/>
    </row>
    <row r="491" spans="2:2" x14ac:dyDescent="0.15">
      <c r="B491" s="305"/>
    </row>
    <row r="492" spans="2:2" x14ac:dyDescent="0.15">
      <c r="B492" s="305"/>
    </row>
    <row r="493" spans="2:2" x14ac:dyDescent="0.15">
      <c r="B493" s="305"/>
    </row>
    <row r="494" spans="2:2" x14ac:dyDescent="0.15">
      <c r="B494" s="305"/>
    </row>
    <row r="495" spans="2:2" x14ac:dyDescent="0.15">
      <c r="B495" s="305"/>
    </row>
    <row r="496" spans="2:2" x14ac:dyDescent="0.15">
      <c r="B496" s="305"/>
    </row>
    <row r="497" spans="2:2" x14ac:dyDescent="0.15">
      <c r="B497" s="305"/>
    </row>
    <row r="498" spans="2:2" x14ac:dyDescent="0.15">
      <c r="B498" s="305"/>
    </row>
    <row r="499" spans="2:2" x14ac:dyDescent="0.15">
      <c r="B499" s="305"/>
    </row>
    <row r="500" spans="2:2" x14ac:dyDescent="0.15">
      <c r="B500" s="305"/>
    </row>
    <row r="501" spans="2:2" x14ac:dyDescent="0.15">
      <c r="B501" s="305"/>
    </row>
    <row r="502" spans="2:2" x14ac:dyDescent="0.15">
      <c r="B502" s="305"/>
    </row>
    <row r="503" spans="2:2" x14ac:dyDescent="0.15">
      <c r="B503" s="305"/>
    </row>
    <row r="504" spans="2:2" x14ac:dyDescent="0.15">
      <c r="B504" s="305"/>
    </row>
    <row r="505" spans="2:2" x14ac:dyDescent="0.15">
      <c r="B505" s="305"/>
    </row>
    <row r="506" spans="2:2" x14ac:dyDescent="0.15">
      <c r="B506" s="305"/>
    </row>
    <row r="507" spans="2:2" x14ac:dyDescent="0.15">
      <c r="B507" s="305"/>
    </row>
    <row r="508" spans="2:2" x14ac:dyDescent="0.15">
      <c r="B508" s="305"/>
    </row>
    <row r="509" spans="2:2" x14ac:dyDescent="0.15">
      <c r="B509" s="305"/>
    </row>
    <row r="510" spans="2:2" x14ac:dyDescent="0.15">
      <c r="B510" s="305"/>
    </row>
    <row r="511" spans="2:2" x14ac:dyDescent="0.15">
      <c r="B511" s="305"/>
    </row>
    <row r="512" spans="2:2" x14ac:dyDescent="0.15">
      <c r="B512" s="305"/>
    </row>
    <row r="513" spans="2:2" x14ac:dyDescent="0.15">
      <c r="B513" s="305"/>
    </row>
    <row r="514" spans="2:2" x14ac:dyDescent="0.15">
      <c r="B514" s="305"/>
    </row>
    <row r="515" spans="2:2" x14ac:dyDescent="0.15">
      <c r="B515" s="305"/>
    </row>
    <row r="516" spans="2:2" x14ac:dyDescent="0.15">
      <c r="B516" s="305"/>
    </row>
    <row r="517" spans="2:2" x14ac:dyDescent="0.15">
      <c r="B517" s="305"/>
    </row>
    <row r="518" spans="2:2" x14ac:dyDescent="0.15">
      <c r="B518" s="305"/>
    </row>
    <row r="519" spans="2:2" x14ac:dyDescent="0.15">
      <c r="B519" s="305"/>
    </row>
    <row r="520" spans="2:2" x14ac:dyDescent="0.15">
      <c r="B520" s="305"/>
    </row>
    <row r="521" spans="2:2" x14ac:dyDescent="0.15">
      <c r="B521" s="305"/>
    </row>
    <row r="522" spans="2:2" x14ac:dyDescent="0.15">
      <c r="B522" s="305"/>
    </row>
    <row r="523" spans="2:2" x14ac:dyDescent="0.15">
      <c r="B523" s="305"/>
    </row>
    <row r="524" spans="2:2" x14ac:dyDescent="0.15">
      <c r="B524" s="305"/>
    </row>
    <row r="525" spans="2:2" x14ac:dyDescent="0.15">
      <c r="B525" s="305"/>
    </row>
    <row r="526" spans="2:2" x14ac:dyDescent="0.15">
      <c r="B526" s="305"/>
    </row>
    <row r="527" spans="2:2" x14ac:dyDescent="0.15">
      <c r="B527" s="305"/>
    </row>
    <row r="528" spans="2:2" x14ac:dyDescent="0.15">
      <c r="B528" s="305"/>
    </row>
    <row r="529" spans="2:2" x14ac:dyDescent="0.15">
      <c r="B529" s="305"/>
    </row>
    <row r="530" spans="2:2" x14ac:dyDescent="0.15">
      <c r="B530" s="305"/>
    </row>
    <row r="531" spans="2:2" x14ac:dyDescent="0.15">
      <c r="B531" s="305"/>
    </row>
    <row r="532" spans="2:2" x14ac:dyDescent="0.15">
      <c r="B532" s="305"/>
    </row>
    <row r="533" spans="2:2" x14ac:dyDescent="0.15">
      <c r="B533" s="305"/>
    </row>
    <row r="534" spans="2:2" x14ac:dyDescent="0.15">
      <c r="B534" s="305"/>
    </row>
    <row r="535" spans="2:2" x14ac:dyDescent="0.15">
      <c r="B535" s="305"/>
    </row>
    <row r="536" spans="2:2" x14ac:dyDescent="0.15">
      <c r="B536" s="305"/>
    </row>
    <row r="537" spans="2:2" x14ac:dyDescent="0.15">
      <c r="B537" s="305"/>
    </row>
    <row r="538" spans="2:2" x14ac:dyDescent="0.15">
      <c r="B538" s="305"/>
    </row>
    <row r="539" spans="2:2" x14ac:dyDescent="0.15">
      <c r="B539" s="305"/>
    </row>
    <row r="540" spans="2:2" x14ac:dyDescent="0.15">
      <c r="B540" s="305"/>
    </row>
    <row r="541" spans="2:2" x14ac:dyDescent="0.15">
      <c r="B541" s="305"/>
    </row>
    <row r="542" spans="2:2" x14ac:dyDescent="0.15">
      <c r="B542" s="305"/>
    </row>
    <row r="543" spans="2:2" x14ac:dyDescent="0.15">
      <c r="B543" s="305"/>
    </row>
    <row r="544" spans="2:2" x14ac:dyDescent="0.15">
      <c r="B544" s="305"/>
    </row>
    <row r="545" spans="2:2" x14ac:dyDescent="0.15">
      <c r="B545" s="305"/>
    </row>
    <row r="546" spans="2:2" x14ac:dyDescent="0.15">
      <c r="B546" s="305"/>
    </row>
    <row r="547" spans="2:2" x14ac:dyDescent="0.15">
      <c r="B547" s="305"/>
    </row>
    <row r="548" spans="2:2" x14ac:dyDescent="0.15">
      <c r="B548" s="305"/>
    </row>
    <row r="549" spans="2:2" x14ac:dyDescent="0.15">
      <c r="B549" s="305"/>
    </row>
    <row r="550" spans="2:2" x14ac:dyDescent="0.15">
      <c r="B550" s="305"/>
    </row>
    <row r="551" spans="2:2" x14ac:dyDescent="0.15">
      <c r="B551" s="305"/>
    </row>
    <row r="552" spans="2:2" x14ac:dyDescent="0.15">
      <c r="B552" s="305"/>
    </row>
    <row r="553" spans="2:2" x14ac:dyDescent="0.15">
      <c r="B553" s="305"/>
    </row>
    <row r="554" spans="2:2" x14ac:dyDescent="0.15">
      <c r="B554" s="305"/>
    </row>
    <row r="555" spans="2:2" x14ac:dyDescent="0.15">
      <c r="B555" s="305"/>
    </row>
  </sheetData>
  <conditionalFormatting sqref="B28 C1:IV3 B4:C4 A32:IV65533 C29:IV31 A1:A28 D4:IV28 B6:C10 B12:C16 B18:C21 B24:C25">
    <cfRule type="cellIs" dxfId="5" priority="2" stopIfTrue="1" operator="equal">
      <formula>0</formula>
    </cfRule>
  </conditionalFormatting>
  <conditionalFormatting sqref="B22:C23">
    <cfRule type="cellIs" dxfId="4" priority="3" stopIfTrue="1" operator="equal">
      <formula>0</formula>
    </cfRule>
  </conditionalFormatting>
  <conditionalFormatting sqref="B26:C26">
    <cfRule type="cellIs" dxfId="3" priority="4" stopIfTrue="1" operator="equal">
      <formula>0</formula>
    </cfRule>
  </conditionalFormatting>
  <conditionalFormatting sqref="B27:C27">
    <cfRule type="cellIs" dxfId="2" priority="5" stopIfTrue="1" operator="equal">
      <formula>0</formula>
    </cfRule>
  </conditionalFormatting>
  <conditionalFormatting sqref="B17:C17 B11:C11 B5:C5">
    <cfRule type="cellIs" dxfId="1" priority="6" stopIfTrue="1" operator="equal">
      <formula>0</formula>
    </cfRule>
  </conditionalFormatting>
  <conditionalFormatting sqref="A29:B3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Bilan E-S</vt:lpstr>
      <vt:lpstr>Diagrammes de flux de processus</vt:lpstr>
      <vt:lpstr>Ventilation des coûts des NPO</vt:lpstr>
      <vt:lpstr>Résumé des coûts des NPO</vt:lpstr>
      <vt:lpstr>'Bilan E-S'!_Toc333573964</vt:lpstr>
      <vt:lpstr>'Bilan E-S'!Print_Area</vt:lpstr>
      <vt:lpstr>'Diagrammes de flux de processus'!Print_Area</vt:lpstr>
      <vt:lpstr>'Ventilation des coûts des NPO'!Print_Area</vt:lpstr>
    </vt:vector>
  </TitlesOfParts>
  <Company>Studentenversion TU -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Michael Barla</cp:lastModifiedBy>
  <cp:lastPrinted>2016-01-26T16:27:19Z</cp:lastPrinted>
  <dcterms:created xsi:type="dcterms:W3CDTF">2005-05-26T14:23:32Z</dcterms:created>
  <dcterms:modified xsi:type="dcterms:W3CDTF">2021-03-23T11:40:00Z</dcterms:modified>
</cp:coreProperties>
</file>