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arlaM\Documents\1 Work\2. SwitchMed II\Web toolkit\Content\2 TEST tools\Final\Other\"/>
    </mc:Choice>
  </mc:AlternateContent>
  <bookViews>
    <workbookView xWindow="0" yWindow="0" windowWidth="25140" windowHeight="11880" tabRatio="787"/>
  </bookViews>
  <sheets>
    <sheet name="Content" sheetId="24" r:id="rId1"/>
    <sheet name="Introduction" sheetId="7" r:id="rId2"/>
    <sheet name="Inputs" sheetId="8" r:id="rId3"/>
    <sheet name="Savings Area I" sheetId="22" r:id="rId4"/>
    <sheet name="Savings Area II" sheetId="23" r:id="rId5"/>
    <sheet name="Feasibility" sheetId="12" r:id="rId6"/>
    <sheet name="M&amp;T Area I" sheetId="13" r:id="rId7"/>
    <sheet name="M&amp;T Area II" sheetId="15" r:id="rId8"/>
    <sheet name="Deviations" sheetId="16" r:id="rId9"/>
    <sheet name="Manager" sheetId="17" r:id="rId10"/>
    <sheet name="Continuation" sheetId="18" r:id="rId11"/>
    <sheet name="Example" sheetId="19" state="hidden" r:id="rId12"/>
    <sheet name="Case study" sheetId="21" r:id="rId13"/>
  </sheets>
  <definedNames>
    <definedName name="_xlnm._FilterDatabase" localSheetId="9" hidden="1">Manager!$B$6:$N$7</definedName>
    <definedName name="_xlnm.Print_Area" localSheetId="10">Continuation!$A$1:$N$36</definedName>
    <definedName name="_xlnm.Print_Area" localSheetId="8">Deviations!$A$1:$N$59</definedName>
    <definedName name="_xlnm.Print_Area" localSheetId="2">Inputs!$A$1:$L$47</definedName>
    <definedName name="_xlnm.Print_Area" localSheetId="1">Introduction!$A$1:$C$230</definedName>
    <definedName name="_xlnm.Print_Area" localSheetId="6">'M&amp;T Area I'!$A$1:$N$77</definedName>
    <definedName name="_xlnm.Print_Area" localSheetId="9">Manager!$A$1:$O$37</definedName>
  </definedNames>
  <calcPr calcId="152511"/>
</workbook>
</file>

<file path=xl/calcChain.xml><?xml version="1.0" encoding="utf-8"?>
<calcChain xmlns="http://schemas.openxmlformats.org/spreadsheetml/2006/main">
  <c r="B18" i="24" l="1"/>
  <c r="B16" i="24"/>
  <c r="B14" i="24"/>
  <c r="B7" i="24"/>
  <c r="B13" i="24"/>
  <c r="B12" i="24"/>
  <c r="B11" i="24"/>
  <c r="B10" i="24"/>
  <c r="B9" i="24"/>
  <c r="B8" i="24"/>
  <c r="B15" i="24"/>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14" i="23"/>
  <c r="B14" i="23"/>
  <c r="C13" i="23"/>
  <c r="B13" i="23"/>
  <c r="C12" i="23"/>
  <c r="B12" i="23"/>
  <c r="C11" i="23"/>
  <c r="B11" i="23"/>
  <c r="C10" i="23"/>
  <c r="B10" i="23"/>
  <c r="C9" i="23"/>
  <c r="B9" i="23"/>
  <c r="C8" i="23"/>
  <c r="E8" i="23" s="1"/>
  <c r="C6" i="23"/>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C11" i="22"/>
  <c r="B11" i="22"/>
  <c r="C10" i="22"/>
  <c r="B10" i="22"/>
  <c r="C9" i="22"/>
  <c r="B9" i="22"/>
  <c r="C8" i="22"/>
  <c r="C6" i="22"/>
  <c r="H6" i="18"/>
  <c r="B6" i="18"/>
  <c r="B103" i="17"/>
  <c r="B102" i="17"/>
  <c r="N6" i="17"/>
  <c r="L6" i="17"/>
  <c r="H9" i="16"/>
  <c r="B9" i="16"/>
  <c r="D9" i="15"/>
  <c r="E9" i="15" s="1"/>
  <c r="D8" i="15"/>
  <c r="H9" i="15"/>
  <c r="C9" i="15"/>
  <c r="C7" i="15"/>
  <c r="D9" i="13"/>
  <c r="D8" i="13"/>
  <c r="H9" i="13"/>
  <c r="C9" i="13"/>
  <c r="G9" i="13" s="1"/>
  <c r="C7" i="13"/>
  <c r="E121" i="12"/>
  <c r="E120" i="12"/>
  <c r="E119" i="12"/>
  <c r="E118" i="12"/>
  <c r="E117" i="12"/>
  <c r="E116" i="12"/>
  <c r="E115" i="12"/>
  <c r="E114" i="12"/>
  <c r="E113" i="12"/>
  <c r="E112" i="12"/>
  <c r="E111" i="12"/>
  <c r="E110" i="12"/>
  <c r="E109" i="12"/>
  <c r="E108" i="12"/>
  <c r="E107" i="12"/>
  <c r="E106" i="12"/>
  <c r="E105" i="12"/>
  <c r="E104" i="12"/>
  <c r="E103" i="12"/>
  <c r="E102" i="12"/>
  <c r="E35" i="12"/>
  <c r="E32" i="12"/>
  <c r="E31" i="12"/>
  <c r="B31" i="12"/>
  <c r="E30" i="12"/>
  <c r="B30" i="12"/>
  <c r="C22" i="12"/>
  <c r="E22" i="12" s="1"/>
  <c r="C21" i="12"/>
  <c r="E21" i="12" s="1"/>
  <c r="C20" i="12"/>
  <c r="E20" i="12" s="1"/>
  <c r="C19" i="12"/>
  <c r="C18" i="12"/>
  <c r="E18" i="12" s="1"/>
  <c r="C17" i="12"/>
  <c r="C16" i="12"/>
  <c r="C15" i="12"/>
  <c r="C14" i="12"/>
  <c r="E14" i="12" s="1"/>
  <c r="C13" i="12"/>
  <c r="E13" i="12" s="1"/>
  <c r="C12" i="12"/>
  <c r="E12" i="12" s="1"/>
  <c r="C11" i="12"/>
  <c r="C10" i="12"/>
  <c r="E10" i="12" s="1"/>
  <c r="E23" i="12" s="1"/>
  <c r="E27" i="12" s="1"/>
  <c r="J102" i="12" s="1"/>
  <c r="K102" i="12" s="1"/>
  <c r="L102" i="12" s="1"/>
  <c r="C9" i="12"/>
  <c r="C8" i="12"/>
  <c r="F8" i="23"/>
  <c r="H8" i="23" a="1"/>
  <c r="I8" i="23" s="1"/>
  <c r="E8" i="22"/>
  <c r="F8" i="22"/>
  <c r="H8" i="22" a="1"/>
  <c r="H8" i="22" s="1"/>
  <c r="K9" i="13" s="1"/>
  <c r="F9" i="15"/>
  <c r="G9" i="15"/>
  <c r="E10" i="15"/>
  <c r="E11" i="15"/>
  <c r="J11" i="15"/>
  <c r="E12" i="15"/>
  <c r="J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10" i="13"/>
  <c r="E11" i="13"/>
  <c r="J11" i="13"/>
  <c r="E12" i="13"/>
  <c r="J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8" i="12"/>
  <c r="E9" i="12"/>
  <c r="E11" i="12"/>
  <c r="E15" i="12"/>
  <c r="E16" i="12"/>
  <c r="E17" i="12"/>
  <c r="E19" i="12"/>
  <c r="D23" i="12"/>
  <c r="I102" i="12"/>
  <c r="I103" i="12"/>
  <c r="I104" i="12"/>
  <c r="I105" i="12"/>
  <c r="I106" i="12"/>
  <c r="I107" i="12"/>
  <c r="I108" i="12"/>
  <c r="I109" i="12"/>
  <c r="I110" i="12"/>
  <c r="I111" i="12"/>
  <c r="I112" i="12"/>
  <c r="K7" i="8"/>
  <c r="D8" i="8"/>
  <c r="F8" i="8"/>
  <c r="AA8" i="8"/>
  <c r="AA9" i="8"/>
  <c r="AB9" i="8"/>
  <c r="AA10" i="8"/>
  <c r="AB10" i="8"/>
  <c r="AA11" i="8"/>
  <c r="AB11" i="8"/>
  <c r="AA12" i="8"/>
  <c r="AB12" i="8"/>
  <c r="AA13" i="8"/>
  <c r="AB13" i="8"/>
  <c r="AA14" i="8"/>
  <c r="AB14" i="8"/>
  <c r="AA15" i="8"/>
  <c r="AB15" i="8"/>
  <c r="AA16" i="8"/>
  <c r="AB16" i="8"/>
  <c r="AA17" i="8"/>
  <c r="AB17" i="8"/>
  <c r="AA18" i="8"/>
  <c r="AB18" i="8"/>
  <c r="AA19" i="8"/>
  <c r="AB19" i="8"/>
  <c r="AA20" i="8"/>
  <c r="AB20" i="8"/>
  <c r="AA21" i="8"/>
  <c r="AB21" i="8"/>
  <c r="AA22" i="8"/>
  <c r="AB22" i="8"/>
  <c r="AA23" i="8"/>
  <c r="AB23" i="8"/>
  <c r="AA24" i="8"/>
  <c r="AB24" i="8"/>
  <c r="AA25" i="8"/>
  <c r="AB25" i="8"/>
  <c r="AA26" i="8"/>
  <c r="AB26" i="8"/>
  <c r="AA27" i="8"/>
  <c r="AB27" i="8"/>
  <c r="AA28" i="8"/>
  <c r="AB28" i="8"/>
  <c r="AA29" i="8"/>
  <c r="AB29" i="8"/>
  <c r="AA30" i="8"/>
  <c r="AB30" i="8"/>
  <c r="AA31" i="8"/>
  <c r="AB31" i="8"/>
  <c r="AA32" i="8"/>
  <c r="AB32" i="8"/>
  <c r="AA33" i="8"/>
  <c r="AB33" i="8"/>
  <c r="AA34" i="8"/>
  <c r="AB34" i="8"/>
  <c r="AA35" i="8"/>
  <c r="AB35" i="8"/>
  <c r="AA36" i="8"/>
  <c r="AB36" i="8"/>
  <c r="AA37" i="8"/>
  <c r="AB37" i="8"/>
  <c r="AA38" i="8"/>
  <c r="AB38" i="8"/>
  <c r="AA39" i="8"/>
  <c r="AB39" i="8"/>
  <c r="AA40" i="8"/>
  <c r="AB40" i="8"/>
  <c r="AA41" i="8"/>
  <c r="AB41" i="8"/>
  <c r="F9" i="13" l="1"/>
  <c r="E9" i="13"/>
  <c r="J9" i="15"/>
  <c r="H19" i="23"/>
  <c r="E29" i="23"/>
  <c r="F29" i="23" s="1"/>
  <c r="E37" i="23"/>
  <c r="F37" i="23" s="1"/>
  <c r="E21" i="23"/>
  <c r="F21" i="23" s="1"/>
  <c r="I11" i="22"/>
  <c r="I10" i="22"/>
  <c r="I9" i="22"/>
  <c r="I8" i="22"/>
  <c r="H11" i="23"/>
  <c r="H10" i="23"/>
  <c r="H21" i="23" s="1"/>
  <c r="H9" i="23"/>
  <c r="H8" i="23"/>
  <c r="K9" i="15" s="1"/>
  <c r="I11" i="23"/>
  <c r="I10" i="23"/>
  <c r="I9" i="23"/>
  <c r="H11" i="22"/>
  <c r="H10" i="22"/>
  <c r="H21" i="22" s="1"/>
  <c r="H9" i="22"/>
  <c r="E44" i="23" l="1"/>
  <c r="F44" i="23" s="1"/>
  <c r="E12" i="23"/>
  <c r="F12" i="23" s="1"/>
  <c r="E36" i="23"/>
  <c r="F36" i="23" s="1"/>
  <c r="E28" i="23"/>
  <c r="F28" i="23" s="1"/>
  <c r="E19" i="23"/>
  <c r="F19" i="23" s="1"/>
  <c r="F13" i="15"/>
  <c r="G13" i="15" s="1"/>
  <c r="F17" i="15"/>
  <c r="G17" i="15" s="1"/>
  <c r="F21" i="15"/>
  <c r="G21" i="15" s="1"/>
  <c r="F25" i="15"/>
  <c r="G25" i="15" s="1"/>
  <c r="F29" i="15"/>
  <c r="G29" i="15" s="1"/>
  <c r="F33" i="15"/>
  <c r="G33" i="15" s="1"/>
  <c r="F37" i="15"/>
  <c r="G37" i="15" s="1"/>
  <c r="F41" i="15"/>
  <c r="G41" i="15" s="1"/>
  <c r="F45" i="15"/>
  <c r="G45" i="15" s="1"/>
  <c r="F49" i="15"/>
  <c r="G49" i="15" s="1"/>
  <c r="F53" i="15"/>
  <c r="G53" i="15" s="1"/>
  <c r="F57" i="15"/>
  <c r="G57" i="15" s="1"/>
  <c r="F61" i="15"/>
  <c r="G61" i="15" s="1"/>
  <c r="F10" i="15"/>
  <c r="G10" i="15" s="1"/>
  <c r="F12" i="15"/>
  <c r="G12" i="15" s="1"/>
  <c r="F14" i="15"/>
  <c r="G14" i="15" s="1"/>
  <c r="F18" i="15"/>
  <c r="G18" i="15" s="1"/>
  <c r="F22" i="15"/>
  <c r="G22" i="15" s="1"/>
  <c r="F26" i="15"/>
  <c r="G26" i="15" s="1"/>
  <c r="F30" i="15"/>
  <c r="G30" i="15" s="1"/>
  <c r="F34" i="15"/>
  <c r="G34" i="15" s="1"/>
  <c r="F38" i="15"/>
  <c r="G38" i="15" s="1"/>
  <c r="F42" i="15"/>
  <c r="G42" i="15" s="1"/>
  <c r="F46" i="15"/>
  <c r="G46" i="15" s="1"/>
  <c r="F50" i="15"/>
  <c r="G50" i="15" s="1"/>
  <c r="F54" i="15"/>
  <c r="G54" i="15" s="1"/>
  <c r="F58" i="15"/>
  <c r="G58" i="15" s="1"/>
  <c r="F62" i="15"/>
  <c r="G62" i="15" s="1"/>
  <c r="F11" i="15"/>
  <c r="G11" i="15" s="1"/>
  <c r="K12" i="15"/>
  <c r="F15" i="15"/>
  <c r="G15" i="15" s="1"/>
  <c r="F19" i="15"/>
  <c r="G19" i="15" s="1"/>
  <c r="F23" i="15"/>
  <c r="G23" i="15" s="1"/>
  <c r="F27" i="15"/>
  <c r="G27" i="15" s="1"/>
  <c r="F31" i="15"/>
  <c r="G31" i="15" s="1"/>
  <c r="F35" i="15"/>
  <c r="G35" i="15" s="1"/>
  <c r="F39" i="15"/>
  <c r="G39" i="15" s="1"/>
  <c r="F43" i="15"/>
  <c r="G43" i="15" s="1"/>
  <c r="F47" i="15"/>
  <c r="G47" i="15" s="1"/>
  <c r="F51" i="15"/>
  <c r="G51" i="15" s="1"/>
  <c r="F55" i="15"/>
  <c r="G55" i="15" s="1"/>
  <c r="F59" i="15"/>
  <c r="G59" i="15" s="1"/>
  <c r="K11" i="15"/>
  <c r="F16" i="15"/>
  <c r="G16" i="15" s="1"/>
  <c r="F20" i="15"/>
  <c r="G20" i="15" s="1"/>
  <c r="F24" i="15"/>
  <c r="G24" i="15" s="1"/>
  <c r="F28" i="15"/>
  <c r="G28" i="15" s="1"/>
  <c r="F32" i="15"/>
  <c r="G32" i="15" s="1"/>
  <c r="F36" i="15"/>
  <c r="G36" i="15" s="1"/>
  <c r="F40" i="15"/>
  <c r="G40" i="15" s="1"/>
  <c r="F44" i="15"/>
  <c r="G44" i="15" s="1"/>
  <c r="F48" i="15"/>
  <c r="G48" i="15" s="1"/>
  <c r="F52" i="15"/>
  <c r="G52" i="15" s="1"/>
  <c r="F56" i="15"/>
  <c r="G56" i="15" s="1"/>
  <c r="F60" i="15"/>
  <c r="G60" i="15" s="1"/>
  <c r="J9" i="13"/>
  <c r="E13" i="22"/>
  <c r="F13" i="22" s="1"/>
  <c r="E15" i="22"/>
  <c r="F15" i="22" s="1"/>
  <c r="E17" i="22"/>
  <c r="F17" i="22" s="1"/>
  <c r="E19" i="22"/>
  <c r="F19" i="22" s="1"/>
  <c r="E22" i="22"/>
  <c r="F22" i="22" s="1"/>
  <c r="E24" i="22"/>
  <c r="F24" i="22" s="1"/>
  <c r="E26" i="22"/>
  <c r="F26" i="22" s="1"/>
  <c r="E28" i="22"/>
  <c r="F28" i="22" s="1"/>
  <c r="E30" i="22"/>
  <c r="F30" i="22" s="1"/>
  <c r="E32" i="22"/>
  <c r="F32" i="22" s="1"/>
  <c r="E34" i="22"/>
  <c r="F34" i="22" s="1"/>
  <c r="E36" i="22"/>
  <c r="F36" i="22" s="1"/>
  <c r="E38" i="22"/>
  <c r="F38" i="22" s="1"/>
  <c r="E40" i="22"/>
  <c r="F40" i="22" s="1"/>
  <c r="E42" i="22"/>
  <c r="F42" i="22" s="1"/>
  <c r="E44" i="22"/>
  <c r="F44" i="22" s="1"/>
  <c r="E20" i="22"/>
  <c r="F20" i="22" s="1"/>
  <c r="E9" i="22"/>
  <c r="F9" i="22" s="1"/>
  <c r="E10" i="22"/>
  <c r="F10" i="22" s="1"/>
  <c r="E11" i="22"/>
  <c r="F11" i="22" s="1"/>
  <c r="E12" i="22"/>
  <c r="F12" i="22" s="1"/>
  <c r="E14" i="22"/>
  <c r="F14" i="22" s="1"/>
  <c r="E16" i="22"/>
  <c r="F16" i="22" s="1"/>
  <c r="E18" i="22"/>
  <c r="F18" i="22" s="1"/>
  <c r="H19" i="22"/>
  <c r="E23" i="22"/>
  <c r="F23" i="22" s="1"/>
  <c r="E25" i="22"/>
  <c r="F25" i="22" s="1"/>
  <c r="E27" i="22"/>
  <c r="F27" i="22" s="1"/>
  <c r="E29" i="22"/>
  <c r="F29" i="22" s="1"/>
  <c r="E31" i="22"/>
  <c r="F31" i="22" s="1"/>
  <c r="E33" i="22"/>
  <c r="F33" i="22" s="1"/>
  <c r="E35" i="22"/>
  <c r="F35" i="22" s="1"/>
  <c r="E37" i="22"/>
  <c r="F37" i="22" s="1"/>
  <c r="E39" i="22"/>
  <c r="F39" i="22" s="1"/>
  <c r="E41" i="22"/>
  <c r="F41" i="22" s="1"/>
  <c r="E43" i="22"/>
  <c r="F43" i="22" s="1"/>
  <c r="E21" i="22"/>
  <c r="F21" i="22" s="1"/>
  <c r="E20" i="23"/>
  <c r="F20" i="23" s="1"/>
  <c r="E38" i="23"/>
  <c r="F38" i="23" s="1"/>
  <c r="E30" i="23"/>
  <c r="F30" i="23" s="1"/>
  <c r="E22" i="23"/>
  <c r="F22" i="23" s="1"/>
  <c r="E13" i="23"/>
  <c r="F13" i="23" s="1"/>
  <c r="E39" i="23"/>
  <c r="F39" i="23" s="1"/>
  <c r="E31" i="23"/>
  <c r="F31" i="23" s="1"/>
  <c r="E23" i="23"/>
  <c r="F23" i="23" s="1"/>
  <c r="E14" i="23"/>
  <c r="F14" i="23" s="1"/>
  <c r="E9" i="23"/>
  <c r="F9" i="23" s="1"/>
  <c r="E40" i="23"/>
  <c r="F40" i="23" s="1"/>
  <c r="E32" i="23"/>
  <c r="F32" i="23" s="1"/>
  <c r="E24" i="23"/>
  <c r="F24" i="23" s="1"/>
  <c r="E15" i="23"/>
  <c r="F15" i="23" s="1"/>
  <c r="E41" i="23"/>
  <c r="F41" i="23" s="1"/>
  <c r="E33" i="23"/>
  <c r="F33" i="23" s="1"/>
  <c r="E25" i="23"/>
  <c r="F25" i="23" s="1"/>
  <c r="E16" i="23"/>
  <c r="F16" i="23" s="1"/>
  <c r="E10" i="23"/>
  <c r="F10" i="23" s="1"/>
  <c r="E42" i="23"/>
  <c r="F42" i="23" s="1"/>
  <c r="E34" i="23"/>
  <c r="F34" i="23" s="1"/>
  <c r="E26" i="23"/>
  <c r="F26" i="23" s="1"/>
  <c r="E17" i="23"/>
  <c r="F17" i="23" s="1"/>
  <c r="E43" i="23"/>
  <c r="F43" i="23" s="1"/>
  <c r="E35" i="23"/>
  <c r="F35" i="23" s="1"/>
  <c r="E27" i="23"/>
  <c r="F27" i="23" s="1"/>
  <c r="E18" i="23"/>
  <c r="F18" i="23" s="1"/>
  <c r="E11" i="23"/>
  <c r="F11" i="23" s="1"/>
  <c r="H23" i="22" l="1"/>
  <c r="D30" i="12"/>
  <c r="H22" i="18"/>
  <c r="H10" i="15"/>
  <c r="H11" i="15" s="1"/>
  <c r="H12" i="15" s="1"/>
  <c r="H13" i="15" s="1"/>
  <c r="H14" i="15" s="1"/>
  <c r="H15" i="15" s="1"/>
  <c r="H16" i="15" s="1"/>
  <c r="H17" i="15" s="1"/>
  <c r="H18" i="15" s="1"/>
  <c r="H19" i="15" s="1"/>
  <c r="H20" i="15" s="1"/>
  <c r="H21" i="15" s="1"/>
  <c r="H22" i="15" s="1"/>
  <c r="H23" i="15" s="1"/>
  <c r="H24" i="15" s="1"/>
  <c r="H25" i="15" s="1"/>
  <c r="H26" i="15" s="1"/>
  <c r="H27" i="15" s="1"/>
  <c r="H28" i="15" s="1"/>
  <c r="H29" i="15" s="1"/>
  <c r="H30" i="15" s="1"/>
  <c r="H31" i="15" s="1"/>
  <c r="H32" i="15" s="1"/>
  <c r="H33" i="15" s="1"/>
  <c r="H34" i="15" s="1"/>
  <c r="H35" i="15" s="1"/>
  <c r="H36" i="15" s="1"/>
  <c r="H37" i="15" s="1"/>
  <c r="H38" i="15" s="1"/>
  <c r="H39" i="15" s="1"/>
  <c r="H40" i="15" s="1"/>
  <c r="H41" i="15" s="1"/>
  <c r="H42" i="15" s="1"/>
  <c r="H43" i="15" s="1"/>
  <c r="H44" i="15" s="1"/>
  <c r="H45" i="15" s="1"/>
  <c r="H46" i="15" s="1"/>
  <c r="H47" i="15" s="1"/>
  <c r="H48" i="15" s="1"/>
  <c r="H49" i="15" s="1"/>
  <c r="H50" i="15" s="1"/>
  <c r="H51" i="15" s="1"/>
  <c r="H52" i="15" s="1"/>
  <c r="H53" i="15" s="1"/>
  <c r="H54" i="15" s="1"/>
  <c r="H55" i="15" s="1"/>
  <c r="H56" i="15" s="1"/>
  <c r="H57" i="15" s="1"/>
  <c r="H58" i="15" s="1"/>
  <c r="H59" i="15" s="1"/>
  <c r="H60" i="15" s="1"/>
  <c r="H61" i="15" s="1"/>
  <c r="H62" i="15" s="1"/>
  <c r="H23" i="23"/>
  <c r="D31" i="12"/>
  <c r="F11" i="13"/>
  <c r="G11" i="13" s="1"/>
  <c r="K12" i="13"/>
  <c r="F15" i="13"/>
  <c r="G15" i="13" s="1"/>
  <c r="F19" i="13"/>
  <c r="G19" i="13" s="1"/>
  <c r="F23" i="13"/>
  <c r="G23" i="13" s="1"/>
  <c r="F27" i="13"/>
  <c r="G27" i="13" s="1"/>
  <c r="F31" i="13"/>
  <c r="G31" i="13" s="1"/>
  <c r="F35" i="13"/>
  <c r="G35" i="13" s="1"/>
  <c r="F39" i="13"/>
  <c r="G39" i="13" s="1"/>
  <c r="F43" i="13"/>
  <c r="G43" i="13" s="1"/>
  <c r="F47" i="13"/>
  <c r="G47" i="13" s="1"/>
  <c r="F51" i="13"/>
  <c r="G51" i="13" s="1"/>
  <c r="F55" i="13"/>
  <c r="G55" i="13" s="1"/>
  <c r="F59" i="13"/>
  <c r="G59" i="13" s="1"/>
  <c r="K11" i="13"/>
  <c r="F16" i="13"/>
  <c r="G16" i="13" s="1"/>
  <c r="F20" i="13"/>
  <c r="G20" i="13" s="1"/>
  <c r="F24" i="13"/>
  <c r="G24" i="13" s="1"/>
  <c r="F28" i="13"/>
  <c r="G28" i="13" s="1"/>
  <c r="F32" i="13"/>
  <c r="G32" i="13" s="1"/>
  <c r="F36" i="13"/>
  <c r="G36" i="13" s="1"/>
  <c r="F40" i="13"/>
  <c r="G40" i="13" s="1"/>
  <c r="F44" i="13"/>
  <c r="G44" i="13" s="1"/>
  <c r="F48" i="13"/>
  <c r="G48" i="13" s="1"/>
  <c r="F52" i="13"/>
  <c r="G52" i="13" s="1"/>
  <c r="F56" i="13"/>
  <c r="G56" i="13" s="1"/>
  <c r="F60" i="13"/>
  <c r="G60" i="13" s="1"/>
  <c r="F13" i="13"/>
  <c r="G13" i="13" s="1"/>
  <c r="F17" i="13"/>
  <c r="G17" i="13" s="1"/>
  <c r="F21" i="13"/>
  <c r="G21" i="13" s="1"/>
  <c r="F25" i="13"/>
  <c r="G25" i="13" s="1"/>
  <c r="F29" i="13"/>
  <c r="G29" i="13" s="1"/>
  <c r="F33" i="13"/>
  <c r="G33" i="13" s="1"/>
  <c r="F37" i="13"/>
  <c r="G37" i="13" s="1"/>
  <c r="F41" i="13"/>
  <c r="G41" i="13" s="1"/>
  <c r="F45" i="13"/>
  <c r="G45" i="13" s="1"/>
  <c r="F49" i="13"/>
  <c r="G49" i="13" s="1"/>
  <c r="F53" i="13"/>
  <c r="G53" i="13" s="1"/>
  <c r="F57" i="13"/>
  <c r="G57" i="13" s="1"/>
  <c r="F61" i="13"/>
  <c r="G61" i="13" s="1"/>
  <c r="F10" i="13"/>
  <c r="G10" i="13" s="1"/>
  <c r="F12" i="13"/>
  <c r="G12" i="13" s="1"/>
  <c r="F14" i="13"/>
  <c r="G14" i="13" s="1"/>
  <c r="F18" i="13"/>
  <c r="G18" i="13" s="1"/>
  <c r="F22" i="13"/>
  <c r="G22" i="13" s="1"/>
  <c r="F26" i="13"/>
  <c r="G26" i="13" s="1"/>
  <c r="F30" i="13"/>
  <c r="G30" i="13" s="1"/>
  <c r="F34" i="13"/>
  <c r="G34" i="13" s="1"/>
  <c r="F38" i="13"/>
  <c r="G38" i="13" s="1"/>
  <c r="F42" i="13"/>
  <c r="G42" i="13" s="1"/>
  <c r="F46" i="13"/>
  <c r="G46" i="13" s="1"/>
  <c r="F50" i="13"/>
  <c r="G50" i="13" s="1"/>
  <c r="F54" i="13"/>
  <c r="G54" i="13" s="1"/>
  <c r="F58" i="13"/>
  <c r="G58" i="13" s="1"/>
  <c r="F62" i="13"/>
  <c r="G62" i="13" s="1"/>
  <c r="H10" i="13" l="1"/>
  <c r="H11" i="13" s="1"/>
  <c r="H12" i="13" s="1"/>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H34" i="13" s="1"/>
  <c r="H35" i="13" s="1"/>
  <c r="H36" i="13" s="1"/>
  <c r="H37" i="13" s="1"/>
  <c r="H38" i="13" s="1"/>
  <c r="H39" i="13" s="1"/>
  <c r="H40" i="13" s="1"/>
  <c r="H41" i="13" s="1"/>
  <c r="H42" i="13" s="1"/>
  <c r="H43" i="13" s="1"/>
  <c r="H44" i="13" s="1"/>
  <c r="H45" i="13" s="1"/>
  <c r="H46" i="13" s="1"/>
  <c r="H47" i="13" s="1"/>
  <c r="H48" i="13" s="1"/>
  <c r="H49" i="13" s="1"/>
  <c r="H50" i="13" s="1"/>
  <c r="H51" i="13" s="1"/>
  <c r="H52" i="13" s="1"/>
  <c r="H53" i="13" s="1"/>
  <c r="H54" i="13" s="1"/>
  <c r="H55" i="13" s="1"/>
  <c r="H56" i="13" s="1"/>
  <c r="H57" i="13" s="1"/>
  <c r="H58" i="13" s="1"/>
  <c r="H59" i="13" s="1"/>
  <c r="H60" i="13" s="1"/>
  <c r="H61" i="13" s="1"/>
  <c r="H62" i="13" s="1"/>
  <c r="B22" i="18"/>
  <c r="D32" i="12"/>
  <c r="D35" i="12" l="1"/>
  <c r="J106" i="12"/>
  <c r="K106" i="12" s="1"/>
  <c r="J110" i="12"/>
  <c r="K110" i="12" s="1"/>
  <c r="J104" i="12"/>
  <c r="K104" i="12" s="1"/>
  <c r="J108" i="12"/>
  <c r="K108" i="12" s="1"/>
  <c r="J112" i="12"/>
  <c r="K112" i="12" s="1"/>
  <c r="J103" i="12"/>
  <c r="J107" i="12"/>
  <c r="K107" i="12" s="1"/>
  <c r="D33" i="12"/>
  <c r="J105" i="12"/>
  <c r="K105" i="12" s="1"/>
  <c r="J109" i="12"/>
  <c r="K109" i="12" s="1"/>
  <c r="J111" i="12"/>
  <c r="K111" i="12" s="1"/>
  <c r="D36" i="12" l="1"/>
  <c r="K103" i="12"/>
  <c r="L103" i="12" s="1"/>
  <c r="L104" i="12" s="1"/>
  <c r="L105" i="12" s="1"/>
  <c r="L106" i="12" s="1"/>
  <c r="L107" i="12" s="1"/>
  <c r="L108" i="12" s="1"/>
  <c r="L109" i="12" s="1"/>
  <c r="L110" i="12" s="1"/>
  <c r="L111" i="12" s="1"/>
  <c r="L112" i="12" s="1"/>
</calcChain>
</file>

<file path=xl/comments1.xml><?xml version="1.0" encoding="utf-8"?>
<comments xmlns="http://schemas.openxmlformats.org/spreadsheetml/2006/main">
  <authors>
    <author>Pavel Sitný</author>
  </authors>
  <commentList>
    <comment ref="A7" authorId="0" shapeId="0">
      <text>
        <r>
          <rPr>
            <b/>
            <sz val="10"/>
            <color indexed="81"/>
            <rFont val="Arial"/>
            <family val="2"/>
            <charset val="238"/>
          </rPr>
          <t>The first phase explains the M&amp;T methodology, leads user to self-evaluate actual level of control over energy efficiency and helps to prepare a simple business case of the M&amp;T introduction. Your energy invoices are needed to utilise M&amp;T tool for indication of potential for savings at your site.</t>
        </r>
      </text>
    </comment>
    <comment ref="A12" authorId="0" shapeId="0">
      <text>
        <r>
          <rPr>
            <b/>
            <sz val="10"/>
            <color indexed="81"/>
            <rFont val="Tahoma"/>
            <family val="2"/>
            <charset val="238"/>
          </rPr>
          <t>The second phase enables user to simulate working M&amp;T system on chosen areas and closes the loop of continuous improvement tool. Completion of the second phase is conditioned by weekly data collection and ideally by regular results analysis and improving opportunities identification.</t>
        </r>
      </text>
    </comment>
    <comment ref="B18" authorId="0" shapeId="0">
      <text>
        <r>
          <rPr>
            <b/>
            <sz val="10"/>
            <color indexed="81"/>
            <rFont val="Arial"/>
            <family val="2"/>
            <charset val="238"/>
          </rPr>
          <t>Double click here to switch between your data and example data set.</t>
        </r>
      </text>
    </comment>
  </commentList>
</comments>
</file>

<file path=xl/comments2.xml><?xml version="1.0" encoding="utf-8"?>
<comments xmlns="http://schemas.openxmlformats.org/spreadsheetml/2006/main">
  <authors>
    <author>V.D.</author>
    <author>Vladimír Dobeš</author>
    <author>Pavel Sitný</author>
  </authors>
  <commentList>
    <comment ref="B6" authorId="0" shapeId="0">
      <text>
        <r>
          <rPr>
            <b/>
            <sz val="10"/>
            <color indexed="8"/>
            <rFont val="Arial"/>
            <family val="2"/>
            <charset val="238"/>
          </rPr>
          <t>Insert monthly periods for particular batches based on available invoicing  data.</t>
        </r>
      </text>
    </comment>
    <comment ref="C6" authorId="0" shapeId="0">
      <text>
        <r>
          <rPr>
            <b/>
            <sz val="10"/>
            <color indexed="8"/>
            <rFont val="Arial"/>
            <family val="2"/>
            <charset val="238"/>
          </rPr>
          <t>Insert name of specific energy cost centre</t>
        </r>
      </text>
    </comment>
    <comment ref="E6" authorId="0" shapeId="0">
      <text>
        <r>
          <rPr>
            <b/>
            <sz val="10"/>
            <color indexed="8"/>
            <rFont val="Arial"/>
            <family val="2"/>
            <charset val="238"/>
          </rPr>
          <t>Insert name of specific energy cost centre</t>
        </r>
      </text>
    </comment>
    <comment ref="H6" authorId="0" shapeId="0">
      <text>
        <r>
          <rPr>
            <b/>
            <sz val="10"/>
            <color indexed="8"/>
            <rFont val="Arial"/>
            <family val="2"/>
            <charset val="238"/>
          </rPr>
          <t>Fill in currency of your energy invoices</t>
        </r>
      </text>
    </comment>
    <comment ref="C7" authorId="0" shapeId="0">
      <text>
        <r>
          <rPr>
            <b/>
            <sz val="10"/>
            <color indexed="8"/>
            <rFont val="Arial"/>
            <family val="2"/>
            <charset val="238"/>
          </rPr>
          <t>Fill in energy consumption of the specific account centre in chosen time period</t>
        </r>
      </text>
    </comment>
    <comment ref="D7" authorId="1" shapeId="0">
      <text>
        <r>
          <rPr>
            <b/>
            <sz val="10"/>
            <color indexed="81"/>
            <rFont val="Tahoma"/>
            <family val="2"/>
            <charset val="238"/>
          </rPr>
          <t>Fill in total price paid for consumption of energy in chosen time periods.</t>
        </r>
      </text>
    </comment>
    <comment ref="E7" authorId="0" shapeId="0">
      <text>
        <r>
          <rPr>
            <b/>
            <sz val="10"/>
            <color indexed="8"/>
            <rFont val="Arial"/>
            <family val="2"/>
            <charset val="238"/>
          </rPr>
          <t>Fill in energy consumption of the specific account centre in chosen time periods</t>
        </r>
      </text>
    </comment>
    <comment ref="F7" authorId="1" shapeId="0">
      <text>
        <r>
          <rPr>
            <b/>
            <sz val="10"/>
            <color indexed="81"/>
            <rFont val="Tahoma"/>
            <family val="2"/>
            <charset val="238"/>
          </rPr>
          <t>Fill in total price paid for  consumption of energy within chosen time periods.</t>
        </r>
      </text>
    </comment>
    <comment ref="H7" authorId="0" shapeId="0">
      <text>
        <r>
          <rPr>
            <b/>
            <sz val="10"/>
            <color indexed="8"/>
            <rFont val="Arial"/>
            <family val="2"/>
            <charset val="238"/>
          </rPr>
          <t>Fill in exchange rate of selected currency and USD</t>
        </r>
      </text>
    </comment>
    <comment ref="C8" authorId="0" shapeId="0">
      <text>
        <r>
          <rPr>
            <b/>
            <sz val="10"/>
            <color indexed="8"/>
            <rFont val="Arial"/>
            <family val="2"/>
            <charset val="238"/>
          </rPr>
          <t>Fill in  physical units</t>
        </r>
      </text>
    </comment>
    <comment ref="E8" authorId="2" shapeId="0">
      <text>
        <r>
          <rPr>
            <b/>
            <sz val="10"/>
            <color indexed="81"/>
            <rFont val="Tahoma"/>
            <family val="2"/>
            <charset val="238"/>
          </rPr>
          <t>Fill in  physical units</t>
        </r>
      </text>
    </comment>
  </commentList>
</comments>
</file>

<file path=xl/comments3.xml><?xml version="1.0" encoding="utf-8"?>
<comments xmlns="http://schemas.openxmlformats.org/spreadsheetml/2006/main">
  <authors>
    <author>V.D.</author>
    <author>Pavel Sitný</author>
  </authors>
  <commentList>
    <comment ref="B6" authorId="0" shapeId="0">
      <text>
        <r>
          <rPr>
            <b/>
            <sz val="10"/>
            <color indexed="8"/>
            <rFont val="Arial"/>
            <family val="2"/>
            <charset val="238"/>
          </rPr>
          <t>Insert monthly periods for particular batches based on available invoicing  data.</t>
        </r>
      </text>
    </comment>
    <comment ref="C6" authorId="1" shapeId="0">
      <text>
        <r>
          <rPr>
            <b/>
            <sz val="10"/>
            <color indexed="81"/>
            <rFont val="Arial"/>
            <family val="2"/>
            <charset val="238"/>
          </rPr>
          <t>Energy account centre name</t>
        </r>
      </text>
    </comment>
    <comment ref="C7" authorId="1" shapeId="0">
      <text>
        <r>
          <rPr>
            <b/>
            <sz val="10"/>
            <color indexed="81"/>
            <rFont val="Arial"/>
            <family val="2"/>
            <charset val="238"/>
          </rPr>
          <t>Energy consumption of the specific energy account centre</t>
        </r>
      </text>
    </comment>
    <comment ref="D7" authorId="1" shapeId="0">
      <text>
        <r>
          <rPr>
            <b/>
            <sz val="10"/>
            <color indexed="81"/>
            <rFont val="Arial"/>
            <family val="2"/>
            <charset val="238"/>
          </rPr>
          <t>Insert the name of selected influencing factor - variable</t>
        </r>
      </text>
    </comment>
    <comment ref="E7" authorId="1" shapeId="0">
      <text>
        <r>
          <rPr>
            <b/>
            <sz val="10"/>
            <color indexed="81"/>
            <rFont val="Arial"/>
            <family val="2"/>
            <charset val="238"/>
          </rPr>
          <t>The theoretical consumption level calculated using the target equation and variable value in given time period</t>
        </r>
      </text>
    </comment>
    <comment ref="F7" authorId="1" shapeId="0">
      <text>
        <r>
          <rPr>
            <b/>
            <sz val="10"/>
            <color indexed="81"/>
            <rFont val="Arial"/>
            <family val="2"/>
            <charset val="238"/>
          </rPr>
          <t>Simplified savings potential evaluation. The points above the red best fit line are assumed to reflect periods with higher than necessary consumption and the difference between the point and line is treated as achievable saving.</t>
        </r>
      </text>
    </comment>
    <comment ref="D8" authorId="1" shapeId="0">
      <text>
        <r>
          <rPr>
            <b/>
            <sz val="10"/>
            <color indexed="81"/>
            <rFont val="Arial"/>
            <family val="2"/>
            <charset val="238"/>
          </rPr>
          <t>Insert physical units of selected influencing factor</t>
        </r>
      </text>
    </comment>
  </commentList>
</comments>
</file>

<file path=xl/comments4.xml><?xml version="1.0" encoding="utf-8"?>
<comments xmlns="http://schemas.openxmlformats.org/spreadsheetml/2006/main">
  <authors>
    <author>V.D.</author>
    <author>Pavel Sitný</author>
  </authors>
  <commentList>
    <comment ref="B6" authorId="0" shapeId="0">
      <text>
        <r>
          <rPr>
            <b/>
            <sz val="10"/>
            <color indexed="8"/>
            <rFont val="Arial"/>
            <family val="2"/>
            <charset val="238"/>
          </rPr>
          <t>Insert monthly periods for particular batches based on available invoicing  data.</t>
        </r>
      </text>
    </comment>
    <comment ref="C6" authorId="1" shapeId="0">
      <text>
        <r>
          <rPr>
            <b/>
            <sz val="10"/>
            <color indexed="81"/>
            <rFont val="Arial"/>
            <family val="2"/>
            <charset val="238"/>
          </rPr>
          <t>Energy account centre name</t>
        </r>
      </text>
    </comment>
    <comment ref="C7" authorId="1" shapeId="0">
      <text>
        <r>
          <rPr>
            <b/>
            <sz val="10"/>
            <color indexed="81"/>
            <rFont val="Arial"/>
            <family val="2"/>
            <charset val="238"/>
          </rPr>
          <t>Energy consumption of the specific energy account centre</t>
        </r>
      </text>
    </comment>
    <comment ref="D7" authorId="1" shapeId="0">
      <text>
        <r>
          <rPr>
            <b/>
            <sz val="10"/>
            <color indexed="81"/>
            <rFont val="Arial"/>
            <family val="2"/>
            <charset val="238"/>
          </rPr>
          <t>Insert the name of selected influencing factor - variable</t>
        </r>
      </text>
    </comment>
    <comment ref="E7" authorId="1" shapeId="0">
      <text>
        <r>
          <rPr>
            <b/>
            <sz val="10"/>
            <color indexed="81"/>
            <rFont val="Arial"/>
            <family val="2"/>
            <charset val="238"/>
          </rPr>
          <t>The theoretical consumption level calculated using the target equation and variable value in given time period</t>
        </r>
      </text>
    </comment>
    <comment ref="F7" authorId="1" shapeId="0">
      <text>
        <r>
          <rPr>
            <b/>
            <sz val="10"/>
            <color indexed="81"/>
            <rFont val="Arial"/>
            <family val="2"/>
            <charset val="238"/>
          </rPr>
          <t>Simplified savings potential evaluation. The points above the red best fit line are assumed to reflect periods with higher than necessary consumption and the difference between the point and line is treated as achievable saving.</t>
        </r>
      </text>
    </comment>
    <comment ref="D8" authorId="1" shapeId="0">
      <text>
        <r>
          <rPr>
            <b/>
            <sz val="10"/>
            <color indexed="81"/>
            <rFont val="Arial"/>
            <family val="2"/>
            <charset val="238"/>
          </rPr>
          <t>Insert physical units of selected influencing factor</t>
        </r>
      </text>
    </comment>
  </commentList>
</comments>
</file>

<file path=xl/comments5.xml><?xml version="1.0" encoding="utf-8"?>
<comments xmlns="http://schemas.openxmlformats.org/spreadsheetml/2006/main">
  <authors>
    <author>Pavel Sitný</author>
  </authors>
  <commentList>
    <comment ref="B7" authorId="0" shapeId="0">
      <text>
        <r>
          <rPr>
            <b/>
            <sz val="10"/>
            <color indexed="81"/>
            <rFont val="Arial"/>
            <family val="2"/>
            <charset val="238"/>
          </rPr>
          <t>From the list select the utility and type of needed metering equipment</t>
        </r>
      </text>
    </comment>
    <comment ref="D7" authorId="0" shapeId="0">
      <text>
        <r>
          <rPr>
            <b/>
            <sz val="10"/>
            <color indexed="81"/>
            <rFont val="Arial"/>
            <family val="2"/>
            <charset val="238"/>
          </rPr>
          <t>Insert number of selected metering equipment</t>
        </r>
      </text>
    </comment>
    <comment ref="E24" authorId="0" shapeId="0">
      <text>
        <r>
          <rPr>
            <b/>
            <sz val="10"/>
            <color indexed="81"/>
            <rFont val="Arial"/>
            <family val="2"/>
            <charset val="238"/>
          </rPr>
          <t>Insert estimated cost of data acquisition system introduction/improvement</t>
        </r>
      </text>
    </comment>
    <comment ref="E25" authorId="0" shapeId="0">
      <text>
        <r>
          <rPr>
            <b/>
            <sz val="10"/>
            <color indexed="81"/>
            <rFont val="Arial"/>
            <family val="2"/>
            <charset val="238"/>
          </rPr>
          <t>Insert the estimated cost for M&amp;T software licence and setup</t>
        </r>
      </text>
    </comment>
    <comment ref="E26" authorId="0" shapeId="0">
      <text>
        <r>
          <rPr>
            <b/>
            <sz val="10"/>
            <color indexed="81"/>
            <rFont val="Arial"/>
            <family val="2"/>
            <charset val="238"/>
          </rPr>
          <t>Insert the estimated cost of external technical assistance. It usually includes systém facilitation, saving opportunities identification, staff training etc.</t>
        </r>
      </text>
    </comment>
    <comment ref="B34" authorId="0" shapeId="0">
      <text>
        <r>
          <rPr>
            <b/>
            <sz val="10"/>
            <color indexed="81"/>
            <rFont val="Arial"/>
            <family val="2"/>
            <charset val="238"/>
          </rPr>
          <t>Insert the discount rate representing your value of money</t>
        </r>
      </text>
    </comment>
  </commentList>
</comments>
</file>

<file path=xl/comments6.xml><?xml version="1.0" encoding="utf-8"?>
<comments xmlns="http://schemas.openxmlformats.org/spreadsheetml/2006/main">
  <authors>
    <author>Pavel Sitný</author>
  </authors>
  <commentList>
    <comment ref="B7" authorId="0" shapeId="0">
      <text>
        <r>
          <rPr>
            <b/>
            <sz val="10"/>
            <color indexed="81"/>
            <rFont val="Arial"/>
            <family val="2"/>
            <charset val="238"/>
          </rPr>
          <t>Insert labels of weekly time periods</t>
        </r>
      </text>
    </comment>
    <comment ref="C7" authorId="0" shapeId="0">
      <text>
        <r>
          <rPr>
            <b/>
            <sz val="10"/>
            <color indexed="81"/>
            <rFont val="Arial"/>
            <family val="2"/>
            <charset val="238"/>
          </rPr>
          <t>Energy account centre name</t>
        </r>
      </text>
    </comment>
    <comment ref="C8" authorId="0" shapeId="0">
      <text>
        <r>
          <rPr>
            <b/>
            <sz val="10"/>
            <color indexed="81"/>
            <rFont val="Arial"/>
            <family val="2"/>
            <charset val="238"/>
          </rPr>
          <t>Insert corresponding energy account centre consumption</t>
        </r>
      </text>
    </comment>
    <comment ref="D8" authorId="0" shapeId="0">
      <text>
        <r>
          <rPr>
            <b/>
            <sz val="10"/>
            <color indexed="81"/>
            <rFont val="Arial"/>
            <family val="2"/>
            <charset val="238"/>
          </rPr>
          <t>Insert corresponding value of particular influencing factor - variable</t>
        </r>
      </text>
    </comment>
    <comment ref="E8" authorId="0" shapeId="0">
      <text>
        <r>
          <rPr>
            <b/>
            <sz val="10"/>
            <color indexed="81"/>
            <rFont val="Tahoma"/>
            <family val="2"/>
            <charset val="238"/>
          </rPr>
          <t>Calculated specific energy ratio figures</t>
        </r>
      </text>
    </comment>
    <comment ref="F8" authorId="0" shapeId="0">
      <text>
        <r>
          <rPr>
            <b/>
            <sz val="10"/>
            <color indexed="81"/>
            <rFont val="Tahoma"/>
            <family val="2"/>
            <charset val="238"/>
          </rPr>
          <t>Calculated target consumption using the target equation set in the Phase I.</t>
        </r>
      </text>
    </comment>
    <comment ref="G8" authorId="0" shapeId="0">
      <text>
        <r>
          <rPr>
            <b/>
            <sz val="10"/>
            <color indexed="81"/>
            <rFont val="Arial"/>
            <family val="2"/>
            <charset val="238"/>
          </rPr>
          <t>Calculated difference between the real and target consumption</t>
        </r>
      </text>
    </comment>
    <comment ref="H8" authorId="0" shapeId="0">
      <text>
        <r>
          <rPr>
            <b/>
            <sz val="10"/>
            <color indexed="81"/>
            <rFont val="Arial"/>
            <family val="2"/>
            <charset val="238"/>
          </rPr>
          <t>Cusum of variances between real and target consumption converted to financial dimension using the average utility price from the last year (see. Inputs sheet)</t>
        </r>
      </text>
    </comment>
  </commentList>
</comments>
</file>

<file path=xl/comments7.xml><?xml version="1.0" encoding="utf-8"?>
<comments xmlns="http://schemas.openxmlformats.org/spreadsheetml/2006/main">
  <authors>
    <author>Pavel Sitný</author>
  </authors>
  <commentList>
    <comment ref="B7" authorId="0" shapeId="0">
      <text>
        <r>
          <rPr>
            <b/>
            <sz val="10"/>
            <color indexed="81"/>
            <rFont val="Arial"/>
            <family val="2"/>
            <charset val="238"/>
          </rPr>
          <t>Insert labels of weekly time periods</t>
        </r>
      </text>
    </comment>
    <comment ref="C7" authorId="0" shapeId="0">
      <text>
        <r>
          <rPr>
            <b/>
            <sz val="10"/>
            <color indexed="81"/>
            <rFont val="Arial"/>
            <family val="2"/>
            <charset val="238"/>
          </rPr>
          <t>Energy account centre name</t>
        </r>
      </text>
    </comment>
    <comment ref="C8" authorId="0" shapeId="0">
      <text>
        <r>
          <rPr>
            <b/>
            <sz val="10"/>
            <color indexed="81"/>
            <rFont val="Arial"/>
            <family val="2"/>
            <charset val="238"/>
          </rPr>
          <t>Insert corresponding energy account centre consumption</t>
        </r>
      </text>
    </comment>
    <comment ref="D8" authorId="0" shapeId="0">
      <text>
        <r>
          <rPr>
            <b/>
            <sz val="10"/>
            <color indexed="81"/>
            <rFont val="Arial"/>
            <family val="2"/>
            <charset val="238"/>
          </rPr>
          <t>Insert corresponding value of particular influencing factor</t>
        </r>
      </text>
    </comment>
    <comment ref="E8" authorId="0" shapeId="0">
      <text>
        <r>
          <rPr>
            <b/>
            <sz val="10"/>
            <color indexed="81"/>
            <rFont val="Tahoma"/>
            <family val="2"/>
            <charset val="238"/>
          </rPr>
          <t>Calculated specific energy ratio figures</t>
        </r>
      </text>
    </comment>
    <comment ref="F8" authorId="0" shapeId="0">
      <text>
        <r>
          <rPr>
            <b/>
            <sz val="10"/>
            <color indexed="81"/>
            <rFont val="Tahoma"/>
            <family val="2"/>
            <charset val="238"/>
          </rPr>
          <t>Calculated target consumption using the target equation set in the Phase I.</t>
        </r>
      </text>
    </comment>
    <comment ref="G8" authorId="0" shapeId="0">
      <text>
        <r>
          <rPr>
            <b/>
            <sz val="10"/>
            <color indexed="81"/>
            <rFont val="Arial"/>
            <family val="2"/>
            <charset val="238"/>
          </rPr>
          <t>Calculated difference between the real and target consumption</t>
        </r>
      </text>
    </comment>
    <comment ref="H8" authorId="0" shapeId="0">
      <text>
        <r>
          <rPr>
            <b/>
            <sz val="10"/>
            <color indexed="81"/>
            <rFont val="Arial"/>
            <family val="2"/>
            <charset val="238"/>
          </rPr>
          <t>Cusum of variances between real and target consumption converted to financial dimension using the average utility price from the last year (see. Inputs sheet)</t>
        </r>
      </text>
    </comment>
  </commentList>
</comments>
</file>

<file path=xl/sharedStrings.xml><?xml version="1.0" encoding="utf-8"?>
<sst xmlns="http://schemas.openxmlformats.org/spreadsheetml/2006/main" count="438" uniqueCount="321">
  <si>
    <t>You have visualised dependence on energy consumption on its driving factor (outside temperature measured by degree-days).</t>
  </si>
  <si>
    <t>Continue by filling in degree-days which can be found on the internet within local meteorological data.</t>
  </si>
  <si>
    <t>Regression analysis indicates efficiency of your heating and enables estimation of potential for non investment savings.</t>
  </si>
  <si>
    <t>WHY DO WE SAVE MONEY IN SOME PERIODS? WHAT WAS DIFFERENT WHEN WE PERFORMED BETTER THAN USUAL?</t>
  </si>
  <si>
    <t>WHY DO WE WASTE MONEY IN SOME PERIODS? WHAT WAS DIFFERENT WHEN WE PERFORMED WORSE THAN USUAL?</t>
  </si>
  <si>
    <t>A company producing construction materials faced increasing production costs. The company used to consider the cost of energy inputs as a fixed budget item. Increase of energy prices made the company management to question this assumption.</t>
  </si>
  <si>
    <t>The company started review of its energy management by analysing its historical energy bills from the last three years. The energy balance developed using the available data enabled to trace the historical consumption curves. Even such a basic analysis led to new understanding of consumption patterns and  fluctuations in actual energy costs It led to new questions and showed promising scope for more detailed investigations.</t>
  </si>
  <si>
    <t>Phase I</t>
  </si>
  <si>
    <t>Phase II</t>
  </si>
  <si>
    <t>For more precise evaluation of company performance within the field of energy efficiency more information was needed. Additional data sets describing most important variables influencing energy consumption were needed in order to track actual energy efficiency. First, the set of heating degree days was analysed which describe the real need of natural gas for space heating and domestic hot water preparation. Second, the overall production volume was identified as the best variable describing real need for electricity (as most of it is used directly in the production process).</t>
  </si>
  <si>
    <t xml:space="preserve">An analysis was carried out of dependence between energy consumption and these two independent variables based on additional information filled in to screens Savings Area I and Savings  Area II. Results were expressed mathematically and graphically: In the scatter plot graphs are displaying best fit lines representing statistical dependence of energy consumption related to the relevant variable (as a result of linear regression analysis). This mathematical expression of dependence of energy consumption on relevant variables is used for evaluation of achieved energy efficiency performance later and within M&amp;T this is called the "target". </t>
  </si>
  <si>
    <t>The company was not equipped with a sub-metering system enabling deeper investigations needed for identification and evaluation of particular energy saving measures. The main objective of the undertaken analysis was evaluation of the scope of energy saving potential as an inevitable input for decisions on next steps. The potential for savings was evaluated in a simplified way based on the assumption that energy consumption exceeding the statistical dependence of energy consumption on relevant the variable (best fit line) could be easily avoided within the existing processes and represents wasting of energy (potential for savings). This over-consumption is quantified by a simple sum over the given period of time.</t>
  </si>
  <si>
    <t>The proper M&amp;T system usually goes deeper and splits energy consumption within the company to smaller parts where it is easier and more accurate to set up the best fit lines (targets). The important prerequisite of such approach is a sub-metering system. The system provides better data useful for M&amp;T analysis. However, it comes at a certain cost. Therefore it is necessary to evaluate whether the investment is reasonable or not. It should be reviewed as a standard investment opportunity with calculation of common parameters as the pay-back period, net present value, investment rate of return etc.</t>
  </si>
  <si>
    <t>Results of the "feasibility study" were in our case promising - the simple pay back period was 1,2 year as can be seen within the screen Feasibility. Therefore management decided to extend the sub-metering system including automatic data collection and to use a specialized M&amp;T software. The M&amp;T software facilitates analysing, sharing and reporting energy efficiency related data and enables users to manage energy flows within company effectively. However, we go back to the simple M&amp;T Tool and experience from its use within our case study.</t>
  </si>
  <si>
    <t>Our company selected two energy consuming units (cost centres) within "M&amp;T Area I" and "M&amp;T Area II" for more detailed investigation. The site energy manager started data collection on weekly basis for better control of energy efficiency within these areas. Results of weekly performance are displayed in the scatter plot graphs on sheets "M&amp;T Area I" and "M&amp;T Area II". The red line displays results of previous regression analysis based on historical monthly data (this line represents a baseline - theoretical target of energy efficiency performance at the very beginning).</t>
  </si>
  <si>
    <t>Regression analysis is calculated automatically by the M&amp;T Tool and showed deviation from expected performance and therefore a potential for savings within the area of space heating. Based on this analysis and local investigation, options were generated for improvement of overall efficiency of the heating system and the system for preparation of domestic hot water. The feasible measures were implemented during summer season 2007 and their positive impact is visible on the screen "M&amp;T Area II". The blue points below the best fit line correspond to the beginning of heating season 2007-08.</t>
  </si>
  <si>
    <t>Identification of energy conservation measures was much more complicated within the area of process related electricity consumption within the case study so far. Available data include consumption of the number of users and production lines. No sub-metering system was available at that time. However, achievements in the heating area convinced the management to start proposed M&amp;T implementation including installation of a sub-metering system. It will make the analysis more precise and easier.</t>
  </si>
  <si>
    <t>The M&amp;T methodology uses different views on the data to help to understand patterns and dependencies in the energy consuming processes as this understanding is the first step to managing the process and its energy efficiency. Several of the often used graphs are available within the screen "Deviations". The "Actual and Target" graph compares the real measured consumption data with the theoretical consumption calculated by using regression analysis of the historical data. The graph variance from the target focuses on the difference between real and expected (theoretical target) energy efficiency performance. The graph showing trends of specific energy ratios enables to benchmark the process with similar processes within or outside the company.</t>
  </si>
  <si>
    <t>Obviously this is not an exhausting list of possibilities. Within M&amp;T practice often graphs are used translating technical units into financial terms. Examples are pie or bar charts showing the energy cost breakdown, amount of achieved savings, cost trends etc.</t>
  </si>
  <si>
    <t>Results of the data analysis were regularly discussed across all energy management levels and all responsible persons were encouraged to come up with ideas of possible energy saving options. This process was facilitated by the M&amp;T project leader, all proposed ideas were reviewed from different aspects and feasible measures were implemented. The M&amp;T system runs in a closed loop and checks results of already implemented measures periodically. The screen "Manager" provides a table for keeping all important information related to energy saving measures.</t>
  </si>
  <si>
    <t xml:space="preserve"> - Observe performance of particular shifts</t>
  </si>
  <si>
    <t>Mr. Hajek</t>
  </si>
  <si>
    <t>Idea</t>
  </si>
  <si>
    <t>Design</t>
  </si>
  <si>
    <t>Done</t>
  </si>
  <si>
    <t>Rejected</t>
  </si>
  <si>
    <t xml:space="preserve">Does M&amp;T add value? </t>
  </si>
  <si>
    <t>If yes, consider to:</t>
  </si>
  <si>
    <t>4) implement system measures to make information from M&amp;T available to your staff influencing energy efficiency</t>
  </si>
  <si>
    <t>5) make these people accountable for improvement of energy efficiency</t>
  </si>
  <si>
    <t>7) reflect on experience gained and adopt new policies for further improvement</t>
  </si>
  <si>
    <t>1) extend monitoring to more units (cost centres) through purchasing new monitoring equipment</t>
  </si>
  <si>
    <t>Average Cost $</t>
  </si>
  <si>
    <t>Evaluation and continuation</t>
  </si>
  <si>
    <t>Does the indicative project performance make sense from your business perspective?</t>
  </si>
  <si>
    <t>Enter the data into a new more detailed regression analysis tool here:</t>
  </si>
  <si>
    <t>6) evaluate results at appropriate levels</t>
  </si>
  <si>
    <t>Discounted C.F.</t>
  </si>
  <si>
    <t>Savings potential within Area II.</t>
  </si>
  <si>
    <t>Energy management within Area I.</t>
  </si>
  <si>
    <t>Energy management within Area II.</t>
  </si>
  <si>
    <t>Load User data set</t>
  </si>
  <si>
    <t>Load example data set</t>
  </si>
  <si>
    <t>Degree days</t>
  </si>
  <si>
    <t>Weekly periods</t>
  </si>
  <si>
    <t>Cumulated savings</t>
  </si>
  <si>
    <t>Deviation / Observation</t>
  </si>
  <si>
    <t>You will implement energy management within Area I (energy consuming unit chosen within screen Inputs).</t>
  </si>
  <si>
    <t xml:space="preserve">Monitor production and related energy consumption within this area weekly. </t>
  </si>
  <si>
    <t>You will implement energy management within Area II (energy consuming unit chosen within screen Inputs).</t>
  </si>
  <si>
    <t xml:space="preserve">Monitor outdoor temperature (as degreedays) and related energy consumption within this area weekly. </t>
  </si>
  <si>
    <t>Fill in identified causes into the screen "Manager"</t>
  </si>
  <si>
    <t>Evaluate energy performance of your process and space heating through the new lenses of M&amp;T:</t>
  </si>
  <si>
    <t>Case study</t>
  </si>
  <si>
    <t>Inputs</t>
  </si>
  <si>
    <t>M&amp;T Feasibility</t>
  </si>
  <si>
    <t>M&amp;T Area</t>
  </si>
  <si>
    <t>See results within screen "Deviations"</t>
  </si>
  <si>
    <t>Deviations</t>
  </si>
  <si>
    <t>Potential for savings</t>
  </si>
  <si>
    <t>Project NPV (1 year implementation + 10 years run)</t>
  </si>
  <si>
    <t>Driving factor for space heating energy consumption within your buildings is outside temperature measured by degree-days.</t>
  </si>
  <si>
    <t>Let's explore the feasibility of introducing an energy management system based on M&amp;T in your site:</t>
  </si>
  <si>
    <t xml:space="preserve">2) implement a more sophisticated automatic data collection system </t>
  </si>
  <si>
    <t>3) install sophisticated M&amp;T software for data processing</t>
  </si>
  <si>
    <t xml:space="preserve">There are displayed trends of cumulative savings for both selected energy cost centres on the last screen Continuing. While the Process cusum* trend oscillates around zero and from the annual point of view it is not transparent, any significant saving trend the Heating and domestic hot water cusum* proves outstanding level of savings starting with the heating season 2007-08. </t>
  </si>
  <si>
    <t>Continuation</t>
  </si>
  <si>
    <t xml:space="preserve">*CUSUM refers here to calculation of cumulative sum of savings or losses against the original baseline (target) within given period of time.   </t>
  </si>
  <si>
    <t>CUSUM shows also change direction of a trend in savings/loses as visible from graphs within screen Continuation.</t>
  </si>
  <si>
    <t>Manager</t>
  </si>
  <si>
    <t>DST</t>
  </si>
  <si>
    <t>Deciding on feasibility of M&amp;T introduction</t>
  </si>
  <si>
    <t>Having rough estimation of potential for savings estimate the costs of introducing M&amp;T here:</t>
  </si>
  <si>
    <t>Project budget</t>
  </si>
  <si>
    <t>Meter type</t>
  </si>
  <si>
    <t>Number of meters</t>
  </si>
  <si>
    <t>Electricity - 3-phase meter</t>
  </si>
  <si>
    <t>Cold water - DN100 turbine</t>
  </si>
  <si>
    <t>Natural gas - DN100</t>
  </si>
  <si>
    <t>Cold water - DN200 turbine</t>
  </si>
  <si>
    <t>Steam - DN50 orifice plate</t>
  </si>
  <si>
    <t>Total meters</t>
  </si>
  <si>
    <t>Data acquisition system</t>
  </si>
  <si>
    <t>M&amp;T software</t>
  </si>
  <si>
    <t>Technical assistance</t>
  </si>
  <si>
    <t>Total M&amp;T Introduction cost</t>
  </si>
  <si>
    <t>Project parameters</t>
  </si>
  <si>
    <t>Total saving potential</t>
  </si>
  <si>
    <t>M&amp;T introduction pay-back period</t>
  </si>
  <si>
    <t>year(s)</t>
  </si>
  <si>
    <t>Discount rate</t>
  </si>
  <si>
    <t>%</t>
  </si>
  <si>
    <t>Project IRR</t>
  </si>
  <si>
    <t>Utility - Meter Type</t>
  </si>
  <si>
    <t>Avg. Cost</t>
  </si>
  <si>
    <t>Electricity - 1-phase meter</t>
  </si>
  <si>
    <t>Electricity - 1-phase meter incl. CT</t>
  </si>
  <si>
    <t>Electricity - 3-phase meter incl. CTs</t>
  </si>
  <si>
    <t>Cold water - DN25 turbine</t>
  </si>
  <si>
    <t>Cold water - DN50 turbine</t>
  </si>
  <si>
    <t>Hot water - DN25 turbine</t>
  </si>
  <si>
    <t>Hot water - DN50 turbine</t>
  </si>
  <si>
    <t>Hot water - DN100 turbine</t>
  </si>
  <si>
    <t>Hot water - DN200 turbine</t>
  </si>
  <si>
    <t>Steam - DN25 orifice plate</t>
  </si>
  <si>
    <t>Steam - DN100 orifice plate</t>
  </si>
  <si>
    <t>Steam - DN200 orifice plate</t>
  </si>
  <si>
    <t>Natural gas - DN25</t>
  </si>
  <si>
    <t>Natural gas - DN50</t>
  </si>
  <si>
    <t>Natural gas - DN200</t>
  </si>
  <si>
    <t>SER</t>
  </si>
  <si>
    <t>Variance</t>
  </si>
  <si>
    <t>Energy management - identifying and analysing deviations</t>
  </si>
  <si>
    <t>Analyse performance of your process and space heating through comparing:</t>
  </si>
  <si>
    <t>and</t>
  </si>
  <si>
    <t>Energy saving measures manager</t>
  </si>
  <si>
    <t>Map all significant deviations and identify their causes.</t>
  </si>
  <si>
    <t>Generate energy saving options and implement feasible measures.</t>
  </si>
  <si>
    <t>Date</t>
  </si>
  <si>
    <t>EAC</t>
  </si>
  <si>
    <t>Cause of deviation / cause of losses or savings</t>
  </si>
  <si>
    <t>Title of measure</t>
  </si>
  <si>
    <t>Description</t>
  </si>
  <si>
    <t>To Do</t>
  </si>
  <si>
    <t>Deadline</t>
  </si>
  <si>
    <t>Author</t>
  </si>
  <si>
    <t>Project leader</t>
  </si>
  <si>
    <t>State</t>
  </si>
  <si>
    <t>Trend of loses since 12. 3.</t>
  </si>
  <si>
    <t>Change in heating control system</t>
  </si>
  <si>
    <t>Heating control system adjustment</t>
  </si>
  <si>
    <t>Revision and adjustment of the current BMS setup</t>
  </si>
  <si>
    <t xml:space="preserve"> - Check setup of required temperatures
 - Propose changes in the setup</t>
  </si>
  <si>
    <t>PC</t>
  </si>
  <si>
    <t>Mr. Novak</t>
  </si>
  <si>
    <t>Evaluation</t>
  </si>
  <si>
    <t>Increased electricity consumption in compressor room</t>
  </si>
  <si>
    <t>Probable losses of compressed air</t>
  </si>
  <si>
    <t>Silent test on compressed air</t>
  </si>
  <si>
    <t>Identification of compressed air losses</t>
  </si>
  <si>
    <t xml:space="preserve"> - Do the silent test
 - List of identified leaks</t>
  </si>
  <si>
    <t>Mr. Kucera</t>
  </si>
  <si>
    <t>Implementation</t>
  </si>
  <si>
    <t>repeated savings in gas consumption</t>
  </si>
  <si>
    <t>Not known yet</t>
  </si>
  <si>
    <t>No options so far</t>
  </si>
  <si>
    <r>
      <t>Let's start introduction of M&amp;T by piloting its basic steps as described within the next screens</t>
    </r>
    <r>
      <rPr>
        <sz val="10"/>
        <rFont val="Arial"/>
        <family val="2"/>
        <charset val="238"/>
      </rPr>
      <t>.</t>
    </r>
  </si>
  <si>
    <r>
      <t>target</t>
    </r>
    <r>
      <rPr>
        <sz val="12"/>
        <rFont val="Arial"/>
        <family val="2"/>
        <charset val="238"/>
      </rPr>
      <t xml:space="preserve"> (red curve representing expected/calculated value of energy consumption for selected variable)</t>
    </r>
  </si>
  <si>
    <r>
      <t>actual performance</t>
    </r>
    <r>
      <rPr>
        <sz val="12"/>
        <rFont val="Arial"/>
        <family val="2"/>
        <charset val="238"/>
      </rPr>
      <t xml:space="preserve"> (blue curve of actually measured consumption in specific week)</t>
    </r>
  </si>
  <si>
    <r>
      <t>Any significant variance from the target</t>
    </r>
    <r>
      <rPr>
        <sz val="12"/>
        <rFont val="Arial"/>
        <family val="2"/>
        <charset val="238"/>
      </rPr>
      <t xml:space="preserve"> should lead you to identification of </t>
    </r>
    <r>
      <rPr>
        <b/>
        <sz val="12"/>
        <rFont val="Arial"/>
        <family val="2"/>
        <charset val="238"/>
      </rPr>
      <t>causes of deviations</t>
    </r>
    <r>
      <rPr>
        <sz val="12"/>
        <rFont val="Arial"/>
        <family val="2"/>
        <charset val="238"/>
      </rPr>
      <t>:</t>
    </r>
  </si>
  <si>
    <t>M&amp;T TOOL</t>
  </si>
  <si>
    <t>Company name</t>
  </si>
  <si>
    <t>Demonstration project</t>
  </si>
  <si>
    <t>Responsible person</t>
  </si>
  <si>
    <t>Vanessa Ashley</t>
  </si>
  <si>
    <t>Phase I.</t>
  </si>
  <si>
    <t>Phase II.</t>
  </si>
  <si>
    <t>The opinions expressed, the calculations performed and supporting materials provided in this software product are solely the views of the authors and should not be attributed, in any fashion, to UNEP.  Although every effort has been made to ensure the accuracy of this document, the authors do not take responsibility for any inaccuracies.
No use of this product may be made for resale or for any other commercial purpose whatsoever without prior permission in writing from UNEP.</t>
  </si>
  <si>
    <t>Introduction</t>
  </si>
  <si>
    <t>1. Why the M&amp;T Tool</t>
  </si>
  <si>
    <t>You can reduce your energy bill by:</t>
  </si>
  <si>
    <t>- Proper selection of energy sources</t>
  </si>
  <si>
    <t>- Proper energy pricing, power factor management and demand control</t>
  </si>
  <si>
    <t>- Energy efficiency</t>
  </si>
  <si>
    <t>Manage your flows, manage your money</t>
  </si>
  <si>
    <t xml:space="preserve">The Monitoring and Targeting Tool is targeted primarily at self-help in managing energy efficiency within SME size industrial facilities. It addresses the common problem experienced by many companies: the lack of control over the energy costs within industrial sites. </t>
  </si>
  <si>
    <t>Do not accept energy consumption as a fixed cost that your enterprise has no control over. Let's start by adding value to your business by exploring opportunities for energy management in your site and by piloting its implementation through the monitoring and targeting (M&amp;T) tool.</t>
  </si>
  <si>
    <t>The M&amp;T Tool enables to:</t>
  </si>
  <si>
    <t>2. How M&amp;T works</t>
  </si>
  <si>
    <t>The very basic principle of M&amp;T is to track real efficiency of energy use by monitoring energy consumption together with its influencing factors (for example production volume or ambient temperature) and understanding their dependance through regression analysis.</t>
  </si>
  <si>
    <t>Regression analysis is done automatically by the tool. This calculated dependence is within M&amp;T called the "target". The principle of working with M&amp;T is in identifying and analysing deviations between actual performance and the target. This leads to understanding causes of energy losses and enables development of energy conservation measures. After an energy saving measure is implemented, the deviations between actual performance and the target shows its actual performance.</t>
  </si>
  <si>
    <t>Implementation of M&amp;T tool comprises these steps:</t>
  </si>
  <si>
    <t xml:space="preserve"> </t>
  </si>
  <si>
    <t>3. How to use the M&amp;T Tool</t>
  </si>
  <si>
    <t>The M&amp;T Tool enables users to learn and understand the basics of the M&amp;T technique and to pilot M&amp;T within a specific site. Industrial processes and space heating within buildings are the two basic areas offered for piloting M&amp;T within the tool. However, any other area where energy is utilised can be selected as well. For the area selected, you will estimate the energy savings potential (PHASE I) and pilot how M&amp;T works in practice (PHASE II).</t>
  </si>
  <si>
    <t>The M&amp;T Tool guides user interactively through the M&amp;T in two phases:</t>
  </si>
  <si>
    <t>Explains the M&amp;T principle, helps the user to self-evaluate the actual level of control over energy efficiency and helps to prepare a simple business case of the M&amp;T introduction.</t>
  </si>
  <si>
    <t>Your input:</t>
  </si>
  <si>
    <t>a) energy invoices from your site (for two selected areas, best for the last three years)</t>
  </si>
  <si>
    <t>b) data on factors influencing energy consumption (most often production volume or temperature) for the same time periods as energy invoices</t>
  </si>
  <si>
    <t>Also you will need to estimate demand for monitoring equipment within your site in order to know costs of introduction of the necessary submeters.</t>
  </si>
  <si>
    <t>Output for your site:</t>
  </si>
  <si>
    <t>■ visualisation of energy consumption and cost trends in the past</t>
  </si>
  <si>
    <t>■ feasibility of M&amp;T introduction within selected areas (quantification of potential for savings and costs of M&amp;T introduction)</t>
  </si>
  <si>
    <t>Internal output: Set up of performance targets (baselines) for implementation of M&amp;T within selected areas in Phase II</t>
  </si>
  <si>
    <t xml:space="preserve">Enables to implement M&amp;T system within the two areas selected in Phase I. </t>
  </si>
  <si>
    <t>a) weekly data on energy consumption within the selected area</t>
  </si>
  <si>
    <t>b) weekly data on factors influencing energy consumption within selected area (production volume or degree days)</t>
  </si>
  <si>
    <t>■ identification of areas and time periods within which energy is lost</t>
  </si>
  <si>
    <t>■ understanding of causes of the identified losses</t>
  </si>
  <si>
    <t>■ development of energy conservation measures</t>
  </si>
  <si>
    <t>■ quantification of benefits of implemented energy conservation measures</t>
  </si>
  <si>
    <t>Evaluation of performance of implemented energy efficieny measures closes the M&amp;T loop of continuous improvement.</t>
  </si>
  <si>
    <t>Instructions for using the M&amp;T Tool</t>
  </si>
  <si>
    <t>Note: Note that this demonstration tool is not capable to support a full scale  M&amp;T system in more complex cases. A full scale M&amp;T system usually requires more areas (cost centres) to be managed separately. Also, not all industrial processes will have targets who approximate the "y = mx + c" form (as simplified within this tool).</t>
  </si>
  <si>
    <t>4. M&amp;T step by step</t>
  </si>
  <si>
    <t>We recommend to read this theoretical description before you start to work with the M&amp;T tool. While working with particular screens there will be a link to relevant parts of this text under this questionmark:</t>
  </si>
  <si>
    <t>Phase I: Estimating potential for savings</t>
  </si>
  <si>
    <t>1) Measure</t>
  </si>
  <si>
    <t>You can not manage what you can not measure. However, the energy consumption data are only half of the overall story. Without something to relate energy consumption to, the manager is unable to determine whether the consumption represents good, average or poor performance.  Measuring energy performance thus involves knowledge of those factors that influence it, whether these are production levels or ambient conditions. Energy consumption data need to be related to them - this is the basic principle of M&amp;T.</t>
  </si>
  <si>
    <t>Therefore any M&amp;T effort has to start by:</t>
  </si>
  <si>
    <t>2) Calculate</t>
  </si>
  <si>
    <t>Data collected within step 1) are processed by statistical analysis within step 2):</t>
  </si>
  <si>
    <t>Consumption of energy expected within the existing process can be calculated from the statistically developed relationship between production and consumption - so called "target". Relationship between consumption and production is energy efficiency - value we want to control and improve.</t>
  </si>
  <si>
    <t>Picture 1: Estimation of energy saving potential is done in a very simple way - all performance values which are above the calculated relationship between energy consumption and production (so called target) are considered to be avoidable losses.</t>
  </si>
  <si>
    <t>Target setting</t>
  </si>
  <si>
    <t>Picture 2: The target (red line) is the statistically developed relationship between the driving factor for energy use (in this case production volume) and energy consumption.</t>
  </si>
  <si>
    <t>We can observe three main features of the investigated process within the graph:</t>
  </si>
  <si>
    <t>Processes may have high intercepts for various reasons:</t>
  </si>
  <si>
    <t>- The process may have distinctive features that lead to high base loads, e.g. rubber curing and moulding where much of the heat input is required to maintain the temperature of the moulding machine</t>
  </si>
  <si>
    <t>- There is a fault in the process which is leading to a high base load, e.g. faults in steam traps, compressed air leaks, etc.</t>
  </si>
  <si>
    <t xml:space="preserve"> -The intercept represents the capacity of the machine. The variations in production are due to the machine working at full capacity but with different duties.  Here an example could be burner gas consumption for a hot air drier, the drying capacity of the machine will depend on the input moisture rate of the material to be dried.</t>
  </si>
  <si>
    <t>Scatter may also have multiple causes:</t>
  </si>
  <si>
    <t>- The production is not the only significant influencing factor for energy consumption. In an externally located process heater for example, ambient conditions may also need to be considered.  Although it is impossible to show these forms of relationships graphically, it is possible to undertake multiple regression analyses to determine the relationship between energy consumption and multiple variables.  For multiple regression techniques to work, it is important to have a significant number of data points on which to undertake the analysis. The techniques tend to be unreliable with small datasets, equally multiple regression should be limited to three variables.</t>
  </si>
  <si>
    <t>- There is a general lack of control, this is most likely where the actions of the process operator have a significant impact on energy consumption</t>
  </si>
  <si>
    <t>- There is no relation between production and consumption, typically this would be true for mechanical processes, such as conveying, cutting, size reduction, etc. Here the relation tends to be between energy and the 'production hours' of the machinery concerned hence different forms of graphs can be generated and used to develop targets.</t>
  </si>
  <si>
    <t>Specifics of space heating</t>
  </si>
  <si>
    <t>Energy management within buildings has to consider as major influencing factor usually the outside temperature (measured in degree-days). However, similar to technology, there can be also other factors influencing energy consumption within buildings as utilisation of the space and resulting change of desired inside temperature. This simple M&amp;T tool can be utilised only for analysis of a single influencing factor.</t>
  </si>
  <si>
    <t>Note: The target (expected performance) has to be calculated within step 2) Calculate first. This means that step 1) Measure and 2) Calculate go back and forth within the M&amp;T implementation before the target (baseline) is set up. M&amp;T implementation can progress to step 3) Compare (identification of deviations between the expected and actual performance) only later when the target is available for calculation of the expected energy consumption. In order to integrate this feature of M&amp;T into the tool, the target is calculated from the historical data first (as an output of the Phase I) in order to enable easy piloting of M&amp;T (within the Phase II).</t>
  </si>
  <si>
    <t>Phase II: Piloting energy management system</t>
  </si>
  <si>
    <t>3) Compare</t>
  </si>
  <si>
    <t>4) Communicate</t>
  </si>
  <si>
    <t>5) Take action</t>
  </si>
  <si>
    <t>5. Continuing by full scale M&amp;T implementation</t>
  </si>
  <si>
    <t>If your experience with piloting the M&amp;T tool within your site is positive, you should consider to continue. Only SMEs with a simple structure of energy use (two cost centres) can use the M&amp;T tool here. Most probably, you will need more sophisticated software support to do this. The key success factors of full scale M&amp;T implementation are largely determined by organisational capabilities:</t>
  </si>
  <si>
    <r>
      <t xml:space="preserve">This tool will help you to </t>
    </r>
    <r>
      <rPr>
        <b/>
        <sz val="11"/>
        <rFont val="Arial"/>
        <family val="2"/>
      </rPr>
      <t>start with systematic exploration of energy efficiency opportunities within your site.</t>
    </r>
    <r>
      <rPr>
        <sz val="11"/>
        <rFont val="Arial"/>
        <family val="2"/>
      </rPr>
      <t xml:space="preserve"> Efficiency improvements to generate more economic output with less energy and material input is of increasing importance for SMEs. Main reasons are growing energy prices and the increased availability of more clever and cheaper techniques for energy efficiency. However, you can not manage what you can not measure. If you do not measure efficiency of energy use, how do you want to control it? This tool will show you how you to do it through M&amp;T.</t>
    </r>
  </si>
  <si>
    <r>
      <t xml:space="preserve">- </t>
    </r>
    <r>
      <rPr>
        <b/>
        <sz val="11"/>
        <rFont val="Arial"/>
        <family val="2"/>
      </rPr>
      <t>Visualise</t>
    </r>
    <r>
      <rPr>
        <sz val="11"/>
        <rFont val="Arial"/>
        <family val="2"/>
      </rPr>
      <t xml:space="preserve"> energy consumption and cost trends in the past</t>
    </r>
  </si>
  <si>
    <r>
      <t xml:space="preserve">- </t>
    </r>
    <r>
      <rPr>
        <b/>
        <sz val="11"/>
        <rFont val="Arial"/>
        <family val="2"/>
      </rPr>
      <t>Estimate</t>
    </r>
    <r>
      <rPr>
        <sz val="11"/>
        <rFont val="Arial"/>
        <family val="2"/>
      </rPr>
      <t xml:space="preserve"> potential for savings within processes and buildings</t>
    </r>
  </si>
  <si>
    <r>
      <t xml:space="preserve">- </t>
    </r>
    <r>
      <rPr>
        <b/>
        <sz val="11"/>
        <rFont val="Arial"/>
        <family val="2"/>
      </rPr>
      <t>Set up</t>
    </r>
    <r>
      <rPr>
        <sz val="11"/>
        <rFont val="Arial"/>
        <family val="2"/>
      </rPr>
      <t xml:space="preserve"> performance targets for energy management programs (and to determine future energy use when planning, for example, an increase in production volume)</t>
    </r>
  </si>
  <si>
    <r>
      <t xml:space="preserve">- </t>
    </r>
    <r>
      <rPr>
        <b/>
        <sz val="11"/>
        <rFont val="Arial"/>
        <family val="2"/>
      </rPr>
      <t>Identify</t>
    </r>
    <r>
      <rPr>
        <sz val="11"/>
        <rFont val="Arial"/>
        <family val="2"/>
      </rPr>
      <t xml:space="preserve"> areas where energy is not utilised efficiently, </t>
    </r>
    <r>
      <rPr>
        <b/>
        <sz val="11"/>
        <rFont val="Arial"/>
        <family val="2"/>
      </rPr>
      <t>understand</t>
    </r>
    <r>
      <rPr>
        <sz val="11"/>
        <rFont val="Arial"/>
        <family val="2"/>
      </rPr>
      <t xml:space="preserve"> causes of these losses and to </t>
    </r>
    <r>
      <rPr>
        <b/>
        <sz val="11"/>
        <rFont val="Arial"/>
        <family val="2"/>
      </rPr>
      <t>develop and monitor energy conservation measures</t>
    </r>
  </si>
  <si>
    <r>
      <t>The M&amp;T Tool builds on the concept of Monitoring and Targeting (M&amp;T).</t>
    </r>
    <r>
      <rPr>
        <sz val="11"/>
        <rFont val="Arial"/>
        <family val="2"/>
        <charset val="238"/>
      </rPr>
      <t xml:space="preserve"> M&amp;T is one of the most effective energy management tools to help reduce energy costs through improved energy efficiency and energy management control. This well established tool can bring many other benefits such as: increased resource efficiency, better environmental performance or better production budgeting.</t>
    </r>
  </si>
  <si>
    <r>
      <t>Users are allowed to edit all cells with deep yellow background.</t>
    </r>
    <r>
      <rPr>
        <sz val="11"/>
        <rFont val="Arial"/>
        <family val="2"/>
        <charset val="238"/>
      </rPr>
      <t xml:space="preserve"> The description of expected input is available in the form of interactive notes displayed when moving the mouse over the cells with small red triangles in the top right cell corner.</t>
    </r>
  </si>
  <si>
    <r>
      <t>You should choose one or two areas</t>
    </r>
    <r>
      <rPr>
        <sz val="11"/>
        <color indexed="12"/>
        <rFont val="Arial"/>
        <family val="2"/>
        <charset val="238"/>
      </rPr>
      <t xml:space="preserve"> </t>
    </r>
    <r>
      <rPr>
        <sz val="11"/>
        <rFont val="Arial"/>
        <family val="2"/>
        <charset val="238"/>
      </rPr>
      <t>for utilisation of the tool first. The major limitation is usually the availability of data here. Therefore we propose you start by production and heating as two typical areas where energy is used. The chosen area can be also a cost centre within the facility. However, you will need a sub metering of energy consumption and of the driving factors in that case.</t>
    </r>
  </si>
  <si>
    <r>
      <t xml:space="preserve">We recommend to go through particular screens of the tool using </t>
    </r>
    <r>
      <rPr>
        <b/>
        <sz val="11"/>
        <rFont val="Arial"/>
        <family val="2"/>
        <charset val="238"/>
      </rPr>
      <t>the downloaded data of the example</t>
    </r>
    <r>
      <rPr>
        <sz val="11"/>
        <rFont val="Arial"/>
        <family val="2"/>
        <charset val="238"/>
      </rPr>
      <t xml:space="preserve"> (downloadable within Content) first. After understanding how the tool works you start by pushing the button "load user data set" at the content screen and continue by filling in your own data on energy consumption and costs from your energy bills (within the screen Inputs). Note: If you double-click on Load example data set, a new sheet Case Study occurs.</t>
    </r>
  </si>
  <si>
    <r>
      <t xml:space="preserve">Monitoring energy consumption - </t>
    </r>
    <r>
      <rPr>
        <b/>
        <i/>
        <sz val="11"/>
        <rFont val="Arial"/>
        <family val="2"/>
        <charset val="238"/>
      </rPr>
      <t>screen Inputs</t>
    </r>
    <r>
      <rPr>
        <b/>
        <sz val="11"/>
        <color indexed="10"/>
        <rFont val="Arial"/>
        <family val="2"/>
      </rPr>
      <t xml:space="preserve"> </t>
    </r>
    <r>
      <rPr>
        <sz val="11"/>
        <rFont val="Arial"/>
        <family val="2"/>
      </rPr>
      <t>and (at the same time periods)</t>
    </r>
  </si>
  <si>
    <r>
      <t xml:space="preserve">Monitoring factor(s) influencing energy consumption - </t>
    </r>
    <r>
      <rPr>
        <b/>
        <i/>
        <sz val="11"/>
        <rFont val="Arial"/>
        <family val="2"/>
        <charset val="238"/>
      </rPr>
      <t>screens Savings Area I and Savings Area II</t>
    </r>
  </si>
  <si>
    <r>
      <t>Regression analysis</t>
    </r>
    <r>
      <rPr>
        <sz val="11"/>
        <rFont val="Arial"/>
        <family val="2"/>
      </rPr>
      <t xml:space="preserve"> calculated by the tool within </t>
    </r>
    <r>
      <rPr>
        <b/>
        <i/>
        <sz val="11"/>
        <rFont val="Arial"/>
        <family val="2"/>
        <charset val="238"/>
      </rPr>
      <t>Savings Area I</t>
    </r>
    <r>
      <rPr>
        <sz val="11"/>
        <rFont val="Arial"/>
        <family val="2"/>
      </rPr>
      <t xml:space="preserve"> shows the relationship between energy consumption and its influcening (driving) factor - in this case production (we plot a series of values of production against associated energy consumption in a production scatter plot).</t>
    </r>
  </si>
  <si>
    <r>
      <t>Correlation</t>
    </r>
    <r>
      <rPr>
        <sz val="11"/>
        <rFont val="Arial"/>
        <family val="2"/>
      </rPr>
      <t xml:space="preserve"> shows the degree of variability in the energy performance. It is driven by operational factors influencing energy efficiency.</t>
    </r>
  </si>
  <si>
    <r>
      <t xml:space="preserve">Screen </t>
    </r>
    <r>
      <rPr>
        <b/>
        <i/>
        <sz val="11"/>
        <rFont val="Arial"/>
        <family val="2"/>
        <charset val="238"/>
      </rPr>
      <t>Savings Area II</t>
    </r>
    <r>
      <rPr>
        <sz val="11"/>
        <rFont val="Arial"/>
        <family val="2"/>
      </rPr>
      <t xml:space="preserve"> utilises the same regression analysis to show dependence of energy consumption for space heating on outdoor temperature expressed in degree-days (degree-days for given area can be found on the internet - this information is provided by meteorological institutions).</t>
    </r>
  </si>
  <si>
    <r>
      <t xml:space="preserve">The </t>
    </r>
    <r>
      <rPr>
        <b/>
        <sz val="11"/>
        <rFont val="Arial"/>
        <family val="2"/>
      </rPr>
      <t xml:space="preserve">energy saving potential </t>
    </r>
    <r>
      <rPr>
        <sz val="11"/>
        <rFont val="Arial"/>
        <family val="2"/>
      </rPr>
      <t>is indicated here in a very simple way (see picture 1): all performance values which are above the target (calculated relationship between energy consumption and production) are considered to be avoidable losses. These losses represent potential for non-investment savings which could be achieved by better operation of the existing technology and/or building.</t>
    </r>
  </si>
  <si>
    <r>
      <t xml:space="preserve">Estimation of this potential is related to specific facilities or energy cost centres you choose at the first screen of the calculator (Inputs). </t>
    </r>
    <r>
      <rPr>
        <b/>
        <sz val="11"/>
        <rFont val="Arial"/>
        <family val="2"/>
      </rPr>
      <t>Be aware that all calculations within the whole tool (Phase I and Phase II) are related to the same areas (cost centres) chosen.</t>
    </r>
  </si>
  <si>
    <r>
      <t xml:space="preserve">You can explore the feasibility of introducing an energy management system based on M&amp;T in your site by comparing estimation of savings and estimation of costs of introducing M&amp;T as shown within the screen </t>
    </r>
    <r>
      <rPr>
        <b/>
        <sz val="11"/>
        <rFont val="Arial"/>
        <family val="2"/>
      </rPr>
      <t>Feasibility</t>
    </r>
    <r>
      <rPr>
        <sz val="11"/>
        <rFont val="Arial"/>
        <family val="2"/>
      </rPr>
      <t xml:space="preserve">. </t>
    </r>
  </si>
  <si>
    <r>
      <t xml:space="preserve">The regression analysis developed within </t>
    </r>
    <r>
      <rPr>
        <b/>
        <sz val="11"/>
        <rFont val="Arial"/>
        <family val="2"/>
      </rPr>
      <t>Phase I</t>
    </r>
    <r>
      <rPr>
        <sz val="11"/>
        <rFont val="Arial"/>
        <family val="2"/>
      </rPr>
      <t xml:space="preserve"> is utilised for setting up the baseline (target) within the tool in order to simplify our pilot experience with M&amp;T. In order to better understand the "targeting" part of M&amp;T, there is more theoretical information provide on target setting here:</t>
    </r>
  </si>
  <si>
    <r>
      <t>Regression analysis</t>
    </r>
    <r>
      <rPr>
        <sz val="11"/>
        <rFont val="Arial"/>
        <family val="2"/>
        <charset val="238"/>
      </rPr>
      <t xml:space="preserve"> shows relationship between energy consumption and its driving factor - in this case production volume (we plot a series of values of production against associated energy consumption in a production scatter plot).</t>
    </r>
  </si>
  <si>
    <r>
      <t>Through the regression analysis we set a "target"</t>
    </r>
    <r>
      <rPr>
        <sz val="11"/>
        <rFont val="Arial"/>
        <family val="2"/>
        <charset val="238"/>
      </rPr>
      <t xml:space="preserve"> (red line in the graph): Target in M&amp;T is consumption of energy expected within the existing process as calculated from the statistically developed relationship between production and consumption (see Picture 2). This statistical analysis of data is done in the same way as analysis within screens Savings Area I and II and M&amp;T Area I and II.</t>
    </r>
  </si>
  <si>
    <r>
      <t xml:space="preserve">- </t>
    </r>
    <r>
      <rPr>
        <b/>
        <sz val="11"/>
        <rFont val="Arial"/>
        <family val="2"/>
      </rPr>
      <t>Intercept</t>
    </r>
    <r>
      <rPr>
        <sz val="11"/>
        <rFont val="Arial"/>
        <family val="2"/>
      </rPr>
      <t xml:space="preserve"> - the implied consumption even if no production took place, this is generally assumed to be the base load of the system</t>
    </r>
  </si>
  <si>
    <r>
      <t xml:space="preserve">- </t>
    </r>
    <r>
      <rPr>
        <b/>
        <sz val="11"/>
        <rFont val="Arial"/>
        <family val="2"/>
      </rPr>
      <t>Scatter</t>
    </r>
    <r>
      <rPr>
        <sz val="11"/>
        <rFont val="Arial"/>
        <family val="2"/>
      </rPr>
      <t xml:space="preserve"> - the degree of variability in the energy performance, this tends to be driven by operational factors. This is the correlation which shows the degree of variability in the energy performance.</t>
    </r>
  </si>
  <si>
    <r>
      <t xml:space="preserve">- </t>
    </r>
    <r>
      <rPr>
        <b/>
        <sz val="11"/>
        <rFont val="Arial"/>
        <family val="2"/>
      </rPr>
      <t>Slope</t>
    </r>
    <r>
      <rPr>
        <sz val="11"/>
        <rFont val="Arial"/>
        <family val="2"/>
      </rPr>
      <t xml:space="preserve"> - the direct relationship between production and consumption, the efficiency of the process can be assessed from the slope.</t>
    </r>
  </si>
  <si>
    <r>
      <t xml:space="preserve">The equation of the best fit line as shown within Picture 2 represents average historical performance and can be used as the initial target for the process, </t>
    </r>
    <r>
      <rPr>
        <b/>
        <sz val="11"/>
        <rFont val="Arial"/>
        <family val="2"/>
      </rPr>
      <t>with the operational objective being to ensure that all future points on the production scatter graph fall on or beneath the target line</t>
    </r>
    <r>
      <rPr>
        <sz val="11"/>
        <rFont val="Arial"/>
        <family val="2"/>
      </rPr>
      <t>.  This is evidently an achievable target since it is based on historical performance, it is also a challenging target since it implies better than average historical performance.</t>
    </r>
  </si>
  <si>
    <r>
      <t>To start with energy management you will need more detailed (weekly) data from the selected areas to be filled in to</t>
    </r>
    <r>
      <rPr>
        <sz val="11"/>
        <color indexed="12"/>
        <rFont val="Arial"/>
        <family val="2"/>
        <charset val="238"/>
      </rPr>
      <t xml:space="preserve"> </t>
    </r>
    <r>
      <rPr>
        <b/>
        <i/>
        <sz val="11"/>
        <rFont val="Arial"/>
        <family val="2"/>
        <charset val="238"/>
      </rPr>
      <t>screens M&amp;T Area I and M&amp;T Area II.</t>
    </r>
  </si>
  <si>
    <r>
      <t xml:space="preserve">Having the target you can start by practicing energy management at the given area by </t>
    </r>
    <r>
      <rPr>
        <b/>
        <sz val="11"/>
        <rFont val="Arial"/>
        <family val="2"/>
      </rPr>
      <t xml:space="preserve">identifying and analysing </t>
    </r>
    <r>
      <rPr>
        <b/>
        <i/>
        <sz val="11"/>
        <rFont val="Arial"/>
        <family val="2"/>
        <charset val="238"/>
      </rPr>
      <t>Deviations</t>
    </r>
    <r>
      <rPr>
        <b/>
        <sz val="11"/>
        <rFont val="Arial"/>
        <family val="2"/>
      </rPr>
      <t xml:space="preserve"> between actual performance and the target.</t>
    </r>
  </si>
  <si>
    <r>
      <t xml:space="preserve">M&amp;T software enables to evaluate implemented energy conservation measures and to calculate cumulative savings for the whole cost centre. Again, this is done by </t>
    </r>
    <r>
      <rPr>
        <b/>
        <sz val="11"/>
        <rFont val="Arial"/>
        <family val="2"/>
      </rPr>
      <t>identifying and analysing deviations between actual performance and the target.</t>
    </r>
    <r>
      <rPr>
        <sz val="11"/>
        <rFont val="Arial"/>
        <family val="2"/>
      </rPr>
      <t xml:space="preserve"> </t>
    </r>
  </si>
  <si>
    <r>
      <t xml:space="preserve">Each deviation can lead to </t>
    </r>
    <r>
      <rPr>
        <b/>
        <sz val="11"/>
        <rFont val="Arial"/>
        <family val="2"/>
      </rPr>
      <t>understanding causes of inefficiencies.</t>
    </r>
    <r>
      <rPr>
        <sz val="11"/>
        <rFont val="Arial"/>
        <family val="2"/>
      </rPr>
      <t xml:space="preserve"> However, it has to be communicated to those who influcence the energy efficiency and who understand the process. The </t>
    </r>
    <r>
      <rPr>
        <i/>
        <sz val="11"/>
        <rFont val="Arial"/>
        <family val="2"/>
        <charset val="238"/>
      </rPr>
      <t xml:space="preserve">screen </t>
    </r>
    <r>
      <rPr>
        <b/>
        <i/>
        <sz val="11"/>
        <rFont val="Arial"/>
        <family val="2"/>
        <charset val="238"/>
      </rPr>
      <t>Manager</t>
    </r>
    <r>
      <rPr>
        <sz val="11"/>
        <rFont val="Arial"/>
        <family val="2"/>
      </rPr>
      <t xml:space="preserve"> will help you to implement this crucial step.</t>
    </r>
  </si>
  <si>
    <r>
      <t xml:space="preserve">Understanding the causes of deviations leads to </t>
    </r>
    <r>
      <rPr>
        <b/>
        <sz val="11"/>
        <rFont val="Arial"/>
        <family val="2"/>
      </rPr>
      <t>development of energy conservation measures.</t>
    </r>
    <r>
      <rPr>
        <sz val="11"/>
        <rFont val="Arial"/>
        <family val="2"/>
      </rPr>
      <t xml:space="preserve"> The </t>
    </r>
    <r>
      <rPr>
        <b/>
        <sz val="11"/>
        <rFont val="Arial"/>
        <family val="2"/>
      </rPr>
      <t>Manager</t>
    </r>
    <r>
      <rPr>
        <sz val="11"/>
        <rFont val="Arial"/>
        <family val="2"/>
      </rPr>
      <t xml:space="preserve"> can assist you also within this important activity.</t>
    </r>
  </si>
  <si>
    <r>
      <t xml:space="preserve">Performance of each implemented measure can be easily evaluated through implementation of steps 1) - 3): You 1) measure new data on driving factor and energy consumption, 2) calculate expected consumption and 3) compare it with the target. If there are savings due to the implemented energy conservation measures, they will be visualised as a variance from target within the screen </t>
    </r>
    <r>
      <rPr>
        <b/>
        <sz val="11"/>
        <rFont val="Arial"/>
        <family val="2"/>
      </rPr>
      <t>Deviations</t>
    </r>
    <r>
      <rPr>
        <sz val="11"/>
        <rFont val="Arial"/>
        <family val="2"/>
      </rPr>
      <t xml:space="preserve"> and as net saving or losses within the </t>
    </r>
    <r>
      <rPr>
        <b/>
        <i/>
        <sz val="11"/>
        <rFont val="Arial"/>
        <family val="2"/>
        <charset val="238"/>
      </rPr>
      <t>screen Continuation</t>
    </r>
    <r>
      <rPr>
        <b/>
        <sz val="11"/>
        <rFont val="Arial"/>
        <family val="2"/>
      </rPr>
      <t>.</t>
    </r>
  </si>
  <si>
    <r>
      <t xml:space="preserve">- </t>
    </r>
    <r>
      <rPr>
        <b/>
        <sz val="11"/>
        <rFont val="Arial"/>
        <family val="2"/>
      </rPr>
      <t>Senior Management Commitment</t>
    </r>
    <r>
      <rPr>
        <sz val="11"/>
        <rFont val="Arial"/>
        <family val="2"/>
      </rPr>
      <t>:  Without the commitment of the senior management M&amp;T will rarely succeed.  This commitment must take a number of forms:  Initially the management must approve the budget required to install the meters, subsequently they must convey to their managers the importance of energy management and follow this through with frequent reviews of performance.  Finally they must ensure that budgets are genuinely devolved and equally that budgets are set aside for implementing energy saving measures.</t>
    </r>
  </si>
  <si>
    <r>
      <t xml:space="preserve">- </t>
    </r>
    <r>
      <rPr>
        <b/>
        <sz val="11"/>
        <rFont val="Arial"/>
        <family val="2"/>
      </rPr>
      <t>Accountability / devolved budgeting</t>
    </r>
    <r>
      <rPr>
        <sz val="11"/>
        <rFont val="Arial"/>
        <family val="2"/>
      </rPr>
      <t>.  Without the production managers being held accountable for energy performance they will focus their attention on those aspects of production against which their own personal performance is measured.</t>
    </r>
  </si>
  <si>
    <r>
      <t xml:space="preserve">- </t>
    </r>
    <r>
      <rPr>
        <b/>
        <sz val="11"/>
        <rFont val="Arial"/>
        <family val="2"/>
      </rPr>
      <t>Empowerment</t>
    </r>
    <r>
      <rPr>
        <sz val="11"/>
        <rFont val="Arial"/>
        <family val="2"/>
      </rPr>
      <t>.  Another aspect of accountability must be that the production managers and production departments are empowered to make changes to improve their energy performance.</t>
    </r>
  </si>
  <si>
    <r>
      <t xml:space="preserve">- </t>
    </r>
    <r>
      <rPr>
        <b/>
        <sz val="11"/>
        <rFont val="Arial"/>
        <family val="2"/>
      </rPr>
      <t>Positive reinforcement</t>
    </r>
    <r>
      <rPr>
        <sz val="11"/>
        <rFont val="Arial"/>
        <family val="2"/>
      </rPr>
      <t>:  The M&amp;T system has to have sufficient granularity / resolution such that changes made by individuals are evident in the overall performance improvement. If people can see that what they do makes a difference they are more likely to maintain good performance.</t>
    </r>
  </si>
  <si>
    <r>
      <t xml:space="preserve">- </t>
    </r>
    <r>
      <rPr>
        <b/>
        <sz val="11"/>
        <rFont val="Arial"/>
        <family val="2"/>
      </rPr>
      <t>Culture Fit</t>
    </r>
    <r>
      <rPr>
        <sz val="11"/>
        <rFont val="Arial"/>
        <family val="2"/>
      </rPr>
      <t>: Organisations that already have management systems in place are more likely to succeed with M&amp;T since they can embed this systemised approach to energy management within their existing systems.</t>
    </r>
  </si>
  <si>
    <t>Mapping of Energy Inputs</t>
  </si>
  <si>
    <t>... is the first step for better management of energy and money flows within TECHNOLOGY (Process) and BUILDINGS (Space heating).</t>
  </si>
  <si>
    <t>In order to estimate the potential for savings start by mapping your energy inputs as recorded in your energy bills from last 3 years:</t>
  </si>
  <si>
    <t>Monthly periods</t>
  </si>
  <si>
    <t>Process</t>
  </si>
  <si>
    <t>Space heating &amp; DHW</t>
  </si>
  <si>
    <t>Currency</t>
  </si>
  <si>
    <t>€</t>
  </si>
  <si>
    <t>Consumption</t>
  </si>
  <si>
    <t>Cost</t>
  </si>
  <si>
    <t>Ex. Rate</t>
  </si>
  <si>
    <t>Unit price</t>
  </si>
  <si>
    <t>kWh</t>
  </si>
  <si>
    <t>Nm3</t>
  </si>
  <si>
    <t>2004/1</t>
  </si>
  <si>
    <t>2004/2</t>
  </si>
  <si>
    <t>2004/3</t>
  </si>
  <si>
    <t>2004/4</t>
  </si>
  <si>
    <t>2004/5</t>
  </si>
  <si>
    <t>2004/6</t>
  </si>
  <si>
    <t>2004/7</t>
  </si>
  <si>
    <t>2004/8</t>
  </si>
  <si>
    <t>2004/9</t>
  </si>
  <si>
    <t>2004/10</t>
  </si>
  <si>
    <t>2004/11</t>
  </si>
  <si>
    <t>2004/12</t>
  </si>
  <si>
    <t>2005/1</t>
  </si>
  <si>
    <t>2005/2</t>
  </si>
  <si>
    <t>2005/3</t>
  </si>
  <si>
    <t>2005/4</t>
  </si>
  <si>
    <t>2005/5</t>
  </si>
  <si>
    <t>2005/6</t>
  </si>
  <si>
    <t>2005/7</t>
  </si>
  <si>
    <t>2005/8</t>
  </si>
  <si>
    <t>2005/9</t>
  </si>
  <si>
    <t>2005/10</t>
  </si>
  <si>
    <t>2005/11</t>
  </si>
  <si>
    <t>2005/12</t>
  </si>
  <si>
    <t>2006/1</t>
  </si>
  <si>
    <t>2006/2</t>
  </si>
  <si>
    <t>2006/3</t>
  </si>
  <si>
    <t>2006/4</t>
  </si>
  <si>
    <t>2006/5</t>
  </si>
  <si>
    <t>2006/6</t>
  </si>
  <si>
    <t>2006/7</t>
  </si>
  <si>
    <t>2006/8</t>
  </si>
  <si>
    <t>2006/9</t>
  </si>
  <si>
    <t>2006/10</t>
  </si>
  <si>
    <t>2006/11</t>
  </si>
  <si>
    <t>2006/12</t>
  </si>
  <si>
    <t>You have visualised patterns hidden in your historical energy bills.</t>
  </si>
  <si>
    <t>Let's explore what are the driving forces behind these flows!</t>
  </si>
  <si>
    <t>Savings potential within Area I.</t>
  </si>
  <si>
    <t>The most common driving factor for energy use in process is volume of production</t>
  </si>
  <si>
    <t>Continue by filling in your production data in the same time periods as the energy inputs.</t>
  </si>
  <si>
    <t>Production</t>
  </si>
  <si>
    <t>Target cons.</t>
  </si>
  <si>
    <t>Saving potential</t>
  </si>
  <si>
    <t>t</t>
  </si>
  <si>
    <t>You have visualised dependence of energy consumption on its driving factor:</t>
  </si>
  <si>
    <t>Regression analysis shows efficiency of your process and indicated potential for savings from non investment measures.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</si>
</sst>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0"/>
      <name val="Arial"/>
      <charset val="238"/>
    </font>
    <font>
      <u/>
      <sz val="10"/>
      <color indexed="12"/>
      <name val="Arial"/>
      <family val="2"/>
      <charset val="238"/>
    </font>
    <font>
      <sz val="10"/>
      <name val="Arial"/>
      <family val="2"/>
      <charset val="238"/>
    </font>
    <font>
      <sz val="10"/>
      <name val="Arial"/>
      <family val="2"/>
    </font>
    <font>
      <sz val="8"/>
      <name val="Arial"/>
      <family val="2"/>
      <charset val="238"/>
    </font>
    <font>
      <sz val="55.5"/>
      <color indexed="10"/>
      <name val="Arial Black"/>
      <family val="2"/>
    </font>
    <font>
      <b/>
      <sz val="10"/>
      <color indexed="12"/>
      <name val="Arial"/>
      <family val="2"/>
      <charset val="238"/>
    </font>
    <font>
      <b/>
      <sz val="10"/>
      <name val="Arial"/>
      <family val="2"/>
      <charset val="238"/>
    </font>
    <font>
      <b/>
      <sz val="10"/>
      <color indexed="52"/>
      <name val="Arial"/>
      <family val="2"/>
      <charset val="238"/>
    </font>
    <font>
      <sz val="7"/>
      <name val="Arial"/>
      <family val="2"/>
      <charset val="238"/>
    </font>
    <font>
      <b/>
      <sz val="10"/>
      <color indexed="81"/>
      <name val="Arial"/>
      <family val="2"/>
      <charset val="238"/>
    </font>
    <font>
      <b/>
      <sz val="10"/>
      <color indexed="81"/>
      <name val="Tahoma"/>
      <family val="2"/>
      <charset val="238"/>
    </font>
    <font>
      <sz val="14"/>
      <color indexed="12"/>
      <name val="Arial"/>
      <family val="2"/>
    </font>
    <font>
      <b/>
      <sz val="14"/>
      <name val="Arial"/>
      <family val="2"/>
    </font>
    <font>
      <b/>
      <sz val="14"/>
      <color indexed="10"/>
      <name val="Arial"/>
      <family val="2"/>
    </font>
    <font>
      <sz val="11"/>
      <name val="Arial"/>
      <family val="2"/>
    </font>
    <font>
      <b/>
      <sz val="11"/>
      <name val="Arial"/>
      <family val="2"/>
    </font>
    <font>
      <b/>
      <sz val="12"/>
      <name val="Arial"/>
      <family val="2"/>
    </font>
    <font>
      <sz val="12"/>
      <name val="Arial"/>
      <family val="2"/>
    </font>
    <font>
      <sz val="11"/>
      <name val="Arial"/>
      <family val="2"/>
      <charset val="238"/>
    </font>
    <font>
      <b/>
      <sz val="11"/>
      <name val="Arial"/>
      <family val="2"/>
      <charset val="238"/>
    </font>
    <font>
      <b/>
      <sz val="12"/>
      <color indexed="10"/>
      <name val="Arial"/>
      <family val="2"/>
    </font>
    <font>
      <b/>
      <sz val="12"/>
      <color indexed="12"/>
      <name val="Arial"/>
      <family val="2"/>
    </font>
    <font>
      <b/>
      <sz val="10"/>
      <name val="Arial"/>
      <family val="2"/>
    </font>
    <font>
      <sz val="10"/>
      <name val="Arial"/>
      <family val="2"/>
    </font>
    <font>
      <b/>
      <i/>
      <sz val="10"/>
      <name val="Arial"/>
      <family val="2"/>
    </font>
    <font>
      <b/>
      <sz val="16"/>
      <name val="Arial"/>
      <family val="2"/>
    </font>
    <font>
      <i/>
      <sz val="11"/>
      <name val="Arial"/>
      <family val="2"/>
    </font>
    <font>
      <sz val="12"/>
      <name val="Arial"/>
      <family val="2"/>
      <charset val="238"/>
    </font>
    <font>
      <i/>
      <sz val="10"/>
      <name val="Arial"/>
      <family val="2"/>
    </font>
    <font>
      <b/>
      <sz val="20"/>
      <color indexed="10"/>
      <name val="Arial"/>
      <family val="2"/>
      <charset val="238"/>
    </font>
    <font>
      <sz val="11"/>
      <color indexed="12"/>
      <name val="Arial"/>
      <family val="2"/>
      <charset val="238"/>
    </font>
    <font>
      <b/>
      <sz val="10"/>
      <color indexed="12"/>
      <name val="Arial"/>
      <family val="2"/>
    </font>
    <font>
      <b/>
      <sz val="14"/>
      <name val="Arial"/>
      <family val="2"/>
      <charset val="238"/>
    </font>
    <font>
      <b/>
      <i/>
      <sz val="11"/>
      <name val="Arial"/>
      <family val="2"/>
      <charset val="238"/>
    </font>
    <font>
      <b/>
      <sz val="11"/>
      <color indexed="10"/>
      <name val="Arial"/>
      <family val="2"/>
    </font>
    <font>
      <b/>
      <sz val="14"/>
      <color indexed="12"/>
      <name val="Arial"/>
      <family val="2"/>
    </font>
    <font>
      <b/>
      <sz val="12"/>
      <name val="Arial"/>
      <family val="2"/>
      <charset val="238"/>
    </font>
    <font>
      <b/>
      <sz val="10"/>
      <color indexed="10"/>
      <name val="Arial"/>
      <family val="2"/>
    </font>
    <font>
      <i/>
      <sz val="11"/>
      <name val="Arial"/>
      <family val="2"/>
      <charset val="238"/>
    </font>
    <font>
      <sz val="14"/>
      <color indexed="12"/>
      <name val="Arial"/>
      <family val="2"/>
      <charset val="238"/>
    </font>
    <font>
      <b/>
      <sz val="10"/>
      <color indexed="8"/>
      <name val="Arial"/>
      <family val="2"/>
      <charset val="238"/>
    </font>
    <font>
      <b/>
      <sz val="10"/>
      <color indexed="10"/>
      <name val="Arial"/>
      <family val="2"/>
      <charset val="238"/>
    </font>
    <font>
      <b/>
      <sz val="12"/>
      <color indexed="10"/>
      <name val="Arial"/>
      <family val="2"/>
      <charset val="238"/>
    </font>
    <font>
      <b/>
      <sz val="12"/>
      <color indexed="12"/>
      <name val="Arial"/>
      <family val="2"/>
      <charset val="238"/>
    </font>
    <font>
      <i/>
      <sz val="16"/>
      <color indexed="10"/>
      <name val="Arial"/>
      <family val="2"/>
      <charset val="238"/>
    </font>
    <font>
      <b/>
      <sz val="12"/>
      <color indexed="17"/>
      <name val="Arial"/>
      <family val="2"/>
      <charset val="238"/>
    </font>
    <font>
      <i/>
      <sz val="10"/>
      <name val="Arial"/>
      <family val="2"/>
      <charset val="238"/>
    </font>
  </fonts>
  <fills count="10">
    <fill>
      <patternFill patternType="none"/>
    </fill>
    <fill>
      <patternFill patternType="gray125"/>
    </fill>
    <fill>
      <patternFill patternType="solid">
        <fgColor indexed="26"/>
        <bgColor indexed="9"/>
      </patternFill>
    </fill>
    <fill>
      <patternFill patternType="solid">
        <fgColor indexed="50"/>
        <bgColor indexed="51"/>
      </patternFill>
    </fill>
    <fill>
      <patternFill patternType="solid">
        <fgColor indexed="52"/>
        <bgColor indexed="51"/>
      </patternFill>
    </fill>
    <fill>
      <patternFill patternType="solid">
        <fgColor indexed="13"/>
        <bgColor indexed="34"/>
      </patternFill>
    </fill>
    <fill>
      <patternFill patternType="solid">
        <fgColor indexed="13"/>
        <bgColor indexed="9"/>
      </patternFill>
    </fill>
    <fill>
      <patternFill patternType="solid">
        <fgColor indexed="50"/>
        <bgColor indexed="9"/>
      </patternFill>
    </fill>
    <fill>
      <patternFill patternType="solid">
        <fgColor indexed="52"/>
        <bgColor indexed="9"/>
      </patternFill>
    </fill>
    <fill>
      <patternFill patternType="solid">
        <fgColor indexed="22"/>
        <bgColor indexed="9"/>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22"/>
      </left>
      <right style="medium">
        <color indexed="22"/>
      </right>
      <top style="medium">
        <color indexed="22"/>
      </top>
      <bottom/>
      <diagonal/>
    </border>
    <border>
      <left style="medium">
        <color indexed="22"/>
      </left>
      <right style="medium">
        <color indexed="22"/>
      </right>
      <top style="medium">
        <color indexed="22"/>
      </top>
      <bottom style="medium">
        <color indexed="22"/>
      </bottom>
      <diagonal/>
    </border>
    <border>
      <left style="medium">
        <color indexed="22"/>
      </left>
      <right style="medium">
        <color indexed="22"/>
      </right>
      <top/>
      <bottom/>
      <diagonal/>
    </border>
    <border>
      <left style="medium">
        <color indexed="22"/>
      </left>
      <right style="medium">
        <color indexed="22"/>
      </right>
      <top/>
      <bottom style="medium">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right/>
      <top style="medium">
        <color indexed="22"/>
      </top>
      <bottom style="medium">
        <color indexed="22"/>
      </bottom>
      <diagonal/>
    </border>
    <border>
      <left style="thin">
        <color indexed="23"/>
      </left>
      <right style="thin">
        <color indexed="23"/>
      </right>
      <top style="thin">
        <color indexed="23"/>
      </top>
      <bottom style="thin">
        <color indexed="23"/>
      </bottom>
      <diagonal/>
    </border>
  </borders>
  <cellStyleXfs count="6">
    <xf numFmtId="0" fontId="0" fillId="0" borderId="0"/>
    <xf numFmtId="0" fontId="1" fillId="0" borderId="0" applyNumberFormat="0" applyFill="0" applyBorder="0" applyAlignment="0" applyProtection="0">
      <alignment vertical="top"/>
      <protection locked="0"/>
    </xf>
    <xf numFmtId="0" fontId="2" fillId="2" borderId="0"/>
    <xf numFmtId="0" fontId="2" fillId="2" borderId="0"/>
    <xf numFmtId="0" fontId="2" fillId="2" borderId="0"/>
    <xf numFmtId="0" fontId="3" fillId="0" borderId="0" applyFont="0" applyFill="0" applyBorder="0" applyAlignment="0" applyProtection="0"/>
  </cellStyleXfs>
  <cellXfs count="173">
    <xf numFmtId="0" fontId="0" fillId="0" borderId="0" xfId="0"/>
    <xf numFmtId="0" fontId="2" fillId="2" borderId="0" xfId="3" applyProtection="1">
      <protection hidden="1"/>
    </xf>
    <xf numFmtId="0" fontId="2" fillId="2" borderId="0" xfId="3" applyFont="1" applyProtection="1">
      <protection hidden="1"/>
    </xf>
    <xf numFmtId="0" fontId="12" fillId="2" borderId="0" xfId="3" applyFont="1" applyAlignment="1" applyProtection="1">
      <alignment vertical="top" wrapText="1"/>
      <protection hidden="1"/>
    </xf>
    <xf numFmtId="0" fontId="13" fillId="2" borderId="0" xfId="3" applyFont="1" applyAlignment="1" applyProtection="1">
      <alignment horizontal="center" vertical="top" wrapText="1"/>
      <protection hidden="1"/>
    </xf>
    <xf numFmtId="0" fontId="14" fillId="2" borderId="0" xfId="3" applyFont="1" applyAlignment="1" applyProtection="1">
      <alignment horizontal="center" vertical="top" wrapText="1"/>
      <protection hidden="1"/>
    </xf>
    <xf numFmtId="0" fontId="15" fillId="2" borderId="0" xfId="3" applyFont="1" applyAlignment="1" applyProtection="1">
      <alignment vertical="top" wrapText="1"/>
      <protection hidden="1"/>
    </xf>
    <xf numFmtId="0" fontId="15" fillId="2" borderId="0" xfId="3" applyFont="1" applyAlignment="1" applyProtection="1">
      <alignment horizontal="left" indent="3"/>
      <protection hidden="1"/>
    </xf>
    <xf numFmtId="0" fontId="17" fillId="2" borderId="0" xfId="3" applyFont="1" applyAlignment="1" applyProtection="1">
      <alignment vertical="top" wrapText="1"/>
      <protection hidden="1"/>
    </xf>
    <xf numFmtId="0" fontId="16" fillId="2" borderId="0" xfId="3" applyFont="1" applyAlignment="1" applyProtection="1">
      <alignment vertical="top" wrapText="1"/>
      <protection hidden="1"/>
    </xf>
    <xf numFmtId="0" fontId="18" fillId="2" borderId="0" xfId="3" applyFont="1" applyAlignment="1" applyProtection="1">
      <alignment vertical="top" wrapText="1"/>
      <protection hidden="1"/>
    </xf>
    <xf numFmtId="0" fontId="15" fillId="2" borderId="0" xfId="3" quotePrefix="1" applyFont="1" applyAlignment="1" applyProtection="1">
      <alignment horizontal="left" wrapText="1" indent="3"/>
      <protection locked="0" hidden="1"/>
    </xf>
    <xf numFmtId="0" fontId="15" fillId="2" borderId="0" xfId="3" applyFont="1" applyAlignment="1" applyProtection="1">
      <alignment horizontal="left" wrapText="1" indent="3"/>
      <protection hidden="1"/>
    </xf>
    <xf numFmtId="0" fontId="15" fillId="2" borderId="0" xfId="3" quotePrefix="1" applyFont="1" applyAlignment="1" applyProtection="1">
      <alignment horizontal="left" wrapText="1" indent="3"/>
      <protection hidden="1"/>
    </xf>
    <xf numFmtId="0" fontId="18" fillId="2" borderId="0" xfId="3" applyFont="1" applyAlignment="1" applyProtection="1">
      <alignment horizontal="left" wrapText="1" indent="3"/>
      <protection hidden="1"/>
    </xf>
    <xf numFmtId="0" fontId="17" fillId="2" borderId="0" xfId="3" applyFont="1" applyAlignment="1" applyProtection="1">
      <alignment horizontal="left" wrapText="1" indent="3"/>
      <protection hidden="1"/>
    </xf>
    <xf numFmtId="0" fontId="20" fillId="2" borderId="0" xfId="3" applyFont="1" applyAlignment="1" applyProtection="1">
      <alignment vertical="top" wrapText="1"/>
      <protection hidden="1"/>
    </xf>
    <xf numFmtId="0" fontId="21" fillId="2" borderId="0" xfId="3" applyFont="1" applyAlignment="1" applyProtection="1">
      <alignment vertical="top" wrapText="1"/>
      <protection hidden="1"/>
    </xf>
    <xf numFmtId="0" fontId="16" fillId="2" borderId="1" xfId="3" applyFont="1" applyBorder="1" applyAlignment="1" applyProtection="1">
      <alignment vertical="top" wrapText="1"/>
      <protection hidden="1"/>
    </xf>
    <xf numFmtId="0" fontId="22" fillId="2" borderId="2" xfId="3" applyFont="1" applyBorder="1" applyAlignment="1" applyProtection="1">
      <alignment vertical="top" wrapText="1"/>
      <protection hidden="1"/>
    </xf>
    <xf numFmtId="0" fontId="23" fillId="2" borderId="3" xfId="3" applyFont="1" applyBorder="1" applyAlignment="1" applyProtection="1">
      <alignment vertical="top" wrapText="1"/>
      <protection hidden="1"/>
    </xf>
    <xf numFmtId="0" fontId="24" fillId="2" borderId="0" xfId="3" applyFont="1" applyProtection="1">
      <protection hidden="1"/>
    </xf>
    <xf numFmtId="0" fontId="24" fillId="2" borderId="0" xfId="3" applyFont="1" applyAlignment="1" applyProtection="1">
      <alignment horizontal="right"/>
      <protection hidden="1"/>
    </xf>
    <xf numFmtId="0" fontId="2" fillId="2" borderId="0" xfId="3" applyAlignment="1" applyProtection="1">
      <alignment horizontal="right"/>
      <protection hidden="1"/>
    </xf>
    <xf numFmtId="0" fontId="25" fillId="2" borderId="0" xfId="3" applyNumberFormat="1" applyFont="1" applyBorder="1" applyAlignment="1" applyProtection="1">
      <alignment horizontal="left" indent="3"/>
      <protection hidden="1"/>
    </xf>
    <xf numFmtId="0" fontId="24" fillId="2" borderId="0" xfId="3" applyNumberFormat="1" applyFont="1" applyAlignment="1" applyProtection="1">
      <alignment vertical="top" wrapText="1"/>
      <protection hidden="1"/>
    </xf>
    <xf numFmtId="0" fontId="18" fillId="2" borderId="0" xfId="3" applyNumberFormat="1" applyFont="1" applyAlignment="1" applyProtection="1">
      <alignment vertical="top" wrapText="1"/>
      <protection hidden="1"/>
    </xf>
    <xf numFmtId="0" fontId="17" fillId="2" borderId="0" xfId="3" applyNumberFormat="1" applyFont="1" applyAlignment="1" applyProtection="1">
      <alignment vertical="top" wrapText="1"/>
      <protection hidden="1"/>
    </xf>
    <xf numFmtId="0" fontId="26" fillId="3" borderId="0" xfId="3" applyNumberFormat="1" applyFont="1" applyFill="1" applyAlignment="1" applyProtection="1">
      <alignment vertical="top" wrapText="1"/>
      <protection hidden="1"/>
    </xf>
    <xf numFmtId="0" fontId="24" fillId="3" borderId="0" xfId="3" applyFont="1" applyFill="1" applyProtection="1">
      <protection hidden="1"/>
    </xf>
    <xf numFmtId="0" fontId="15" fillId="3" borderId="0" xfId="3" applyNumberFormat="1" applyFont="1" applyFill="1" applyAlignment="1" applyProtection="1">
      <alignment vertical="top" wrapText="1"/>
      <protection hidden="1"/>
    </xf>
    <xf numFmtId="0" fontId="16" fillId="3" borderId="0" xfId="3" applyNumberFormat="1" applyFont="1" applyFill="1" applyAlignment="1" applyProtection="1">
      <alignment vertical="top" wrapText="1"/>
      <protection hidden="1"/>
    </xf>
    <xf numFmtId="0" fontId="27" fillId="3" borderId="0" xfId="3" applyNumberFormat="1" applyFont="1" applyFill="1" applyAlignment="1" applyProtection="1">
      <alignment vertical="top" wrapText="1"/>
      <protection hidden="1"/>
    </xf>
    <xf numFmtId="0" fontId="26" fillId="4" borderId="0" xfId="3" applyNumberFormat="1" applyFont="1" applyFill="1" applyAlignment="1" applyProtection="1">
      <alignment vertical="top" wrapText="1"/>
      <protection hidden="1"/>
    </xf>
    <xf numFmtId="0" fontId="28" fillId="2" borderId="0" xfId="3" applyFont="1" applyProtection="1">
      <protection hidden="1"/>
    </xf>
    <xf numFmtId="0" fontId="24" fillId="4" borderId="0" xfId="3" applyFont="1" applyFill="1" applyProtection="1">
      <protection hidden="1"/>
    </xf>
    <xf numFmtId="0" fontId="15" fillId="4" borderId="0" xfId="3" applyNumberFormat="1" applyFont="1" applyFill="1" applyAlignment="1" applyProtection="1">
      <alignment vertical="top" wrapText="1"/>
      <protection hidden="1"/>
    </xf>
    <xf numFmtId="0" fontId="16" fillId="4" borderId="0" xfId="3" applyNumberFormat="1" applyFont="1" applyFill="1" applyAlignment="1" applyProtection="1">
      <alignment vertical="top" wrapText="1"/>
      <protection hidden="1"/>
    </xf>
    <xf numFmtId="0" fontId="29" fillId="2" borderId="0" xfId="3" applyFont="1" applyAlignment="1" applyProtection="1">
      <alignment vertical="top" wrapText="1"/>
      <protection hidden="1"/>
    </xf>
    <xf numFmtId="0" fontId="24" fillId="2" borderId="1" xfId="3" applyFont="1" applyBorder="1" applyAlignment="1" applyProtection="1">
      <alignment vertical="top" wrapText="1"/>
      <protection hidden="1"/>
    </xf>
    <xf numFmtId="0" fontId="17" fillId="2" borderId="2" xfId="3" applyFont="1" applyBorder="1" applyAlignment="1" applyProtection="1">
      <alignment horizontal="left" vertical="top" wrapText="1"/>
      <protection hidden="1"/>
    </xf>
    <xf numFmtId="0" fontId="24" fillId="2" borderId="2" xfId="3" applyFont="1" applyBorder="1" applyAlignment="1" applyProtection="1">
      <alignment vertical="top" wrapText="1"/>
      <protection hidden="1"/>
    </xf>
    <xf numFmtId="0" fontId="30" fillId="2" borderId="0" xfId="3" applyFont="1" applyAlignment="1" applyProtection="1">
      <alignment horizontal="center"/>
      <protection hidden="1"/>
    </xf>
    <xf numFmtId="0" fontId="20" fillId="2" borderId="2" xfId="3" applyNumberFormat="1" applyFont="1" applyBorder="1" applyAlignment="1" applyProtection="1">
      <alignment vertical="top" wrapText="1"/>
      <protection hidden="1"/>
    </xf>
    <xf numFmtId="0" fontId="19" fillId="2" borderId="2" xfId="3" applyNumberFormat="1" applyFont="1" applyBorder="1" applyAlignment="1" applyProtection="1">
      <alignment vertical="top" wrapText="1"/>
      <protection hidden="1"/>
    </xf>
    <xf numFmtId="0" fontId="17" fillId="2" borderId="3" xfId="3" applyNumberFormat="1" applyFont="1" applyBorder="1" applyAlignment="1" applyProtection="1">
      <alignment vertical="top" wrapText="1"/>
      <protection hidden="1"/>
    </xf>
    <xf numFmtId="0" fontId="17" fillId="2" borderId="0" xfId="3" applyNumberFormat="1" applyFont="1" applyBorder="1" applyAlignment="1" applyProtection="1">
      <alignment vertical="top" wrapText="1"/>
      <protection hidden="1"/>
    </xf>
    <xf numFmtId="0" fontId="24" fillId="2" borderId="0" xfId="3" applyFont="1" applyAlignment="1" applyProtection="1">
      <alignment vertical="top" wrapText="1"/>
      <protection hidden="1"/>
    </xf>
    <xf numFmtId="0" fontId="2" fillId="2" borderId="0" xfId="3" applyFill="1" applyProtection="1">
      <protection hidden="1"/>
    </xf>
    <xf numFmtId="0" fontId="32" fillId="2" borderId="0" xfId="3" applyFont="1" applyAlignment="1" applyProtection="1">
      <alignment vertical="top" wrapText="1"/>
      <protection hidden="1"/>
    </xf>
    <xf numFmtId="0" fontId="26" fillId="2" borderId="0" xfId="3" applyFont="1" applyAlignment="1" applyProtection="1">
      <alignment horizontal="center" vertical="top" wrapText="1"/>
      <protection hidden="1"/>
    </xf>
    <xf numFmtId="0" fontId="13" fillId="2" borderId="0" xfId="3" applyFont="1" applyAlignment="1" applyProtection="1">
      <alignment vertical="top" wrapText="1"/>
      <protection hidden="1"/>
    </xf>
    <xf numFmtId="0" fontId="33" fillId="2" borderId="0" xfId="3" applyFont="1" applyAlignment="1" applyProtection="1">
      <alignment vertical="top" wrapText="1"/>
      <protection hidden="1"/>
    </xf>
    <xf numFmtId="0" fontId="15" fillId="2" borderId="0" xfId="3" applyNumberFormat="1" applyFont="1" applyAlignment="1" applyProtection="1">
      <alignment vertical="top" wrapText="1"/>
      <protection hidden="1"/>
    </xf>
    <xf numFmtId="0" fontId="16" fillId="2" borderId="0" xfId="3" applyFont="1" applyProtection="1">
      <protection hidden="1"/>
    </xf>
    <xf numFmtId="0" fontId="23" fillId="2" borderId="0" xfId="3" applyFont="1" applyAlignment="1" applyProtection="1">
      <alignment vertical="top" wrapText="1"/>
      <protection hidden="1"/>
    </xf>
    <xf numFmtId="0" fontId="36" fillId="2" borderId="0" xfId="3" applyFont="1" applyAlignment="1" applyProtection="1">
      <alignment vertical="top" wrapText="1"/>
      <protection hidden="1"/>
    </xf>
    <xf numFmtId="0" fontId="25" fillId="2" borderId="0" xfId="3" applyNumberFormat="1" applyFont="1" applyAlignment="1" applyProtection="1">
      <alignment vertical="top" wrapText="1"/>
      <protection hidden="1"/>
    </xf>
    <xf numFmtId="0" fontId="37" fillId="2" borderId="0" xfId="3" applyFont="1" applyProtection="1">
      <protection hidden="1"/>
    </xf>
    <xf numFmtId="0" fontId="20" fillId="2" borderId="0" xfId="3" applyNumberFormat="1" applyFont="1" applyAlignment="1" applyProtection="1">
      <alignment vertical="top" wrapText="1"/>
      <protection hidden="1"/>
    </xf>
    <xf numFmtId="0" fontId="32" fillId="2" borderId="0" xfId="3" applyNumberFormat="1" applyFont="1" applyAlignment="1" applyProtection="1">
      <alignment vertical="top" wrapText="1"/>
      <protection hidden="1"/>
    </xf>
    <xf numFmtId="0" fontId="15" fillId="2" borderId="0" xfId="3" applyFont="1" applyAlignment="1" applyProtection="1">
      <alignment horizontal="left" indent="6"/>
      <protection hidden="1"/>
    </xf>
    <xf numFmtId="0" fontId="15" fillId="2" borderId="0" xfId="3" applyNumberFormat="1" applyFont="1" applyAlignment="1" applyProtection="1">
      <alignment horizontal="left" vertical="top" wrapText="1" indent="9"/>
      <protection hidden="1"/>
    </xf>
    <xf numFmtId="0" fontId="18" fillId="2" borderId="0" xfId="3" applyFont="1" applyAlignment="1" applyProtection="1">
      <alignment horizontal="left" indent="3"/>
      <protection hidden="1"/>
    </xf>
    <xf numFmtId="0" fontId="19" fillId="2" borderId="0" xfId="3" applyFont="1" applyAlignment="1" applyProtection="1">
      <alignment vertical="top" wrapText="1"/>
      <protection hidden="1"/>
    </xf>
    <xf numFmtId="0" fontId="38" fillId="2" borderId="0" xfId="3" applyNumberFormat="1" applyFont="1" applyAlignment="1" applyProtection="1">
      <alignment vertical="top" wrapText="1"/>
      <protection hidden="1"/>
    </xf>
    <xf numFmtId="0" fontId="7" fillId="2" borderId="0" xfId="3" applyFont="1" applyProtection="1">
      <protection hidden="1"/>
    </xf>
    <xf numFmtId="0" fontId="40" fillId="2" borderId="0" xfId="3" applyFont="1" applyProtection="1">
      <protection hidden="1"/>
    </xf>
    <xf numFmtId="0" fontId="6" fillId="5" borderId="5" xfId="3" applyFont="1" applyFill="1" applyBorder="1" applyAlignment="1" applyProtection="1">
      <alignment horizontal="center" vertical="center"/>
      <protection locked="0" hidden="1"/>
    </xf>
    <xf numFmtId="0" fontId="7" fillId="5" borderId="5" xfId="3" applyFont="1" applyFill="1" applyBorder="1" applyAlignment="1" applyProtection="1">
      <alignment horizontal="center"/>
      <protection locked="0" hidden="1"/>
    </xf>
    <xf numFmtId="0" fontId="6" fillId="2" borderId="5" xfId="3" applyFont="1" applyBorder="1" applyAlignment="1" applyProtection="1">
      <alignment horizontal="center" vertical="center"/>
      <protection hidden="1"/>
    </xf>
    <xf numFmtId="0" fontId="7" fillId="2" borderId="5" xfId="3" applyFont="1" applyBorder="1" applyProtection="1">
      <protection hidden="1"/>
    </xf>
    <xf numFmtId="0" fontId="6" fillId="2" borderId="8" xfId="3" applyFont="1" applyBorder="1" applyAlignment="1" applyProtection="1">
      <alignment vertical="center"/>
      <protection hidden="1"/>
    </xf>
    <xf numFmtId="0" fontId="6" fillId="2" borderId="9" xfId="3" applyFont="1" applyBorder="1" applyAlignment="1" applyProtection="1">
      <alignment vertical="center"/>
      <protection hidden="1"/>
    </xf>
    <xf numFmtId="0" fontId="2" fillId="5" borderId="5" xfId="3" applyFont="1" applyFill="1" applyBorder="1" applyProtection="1">
      <protection locked="0" hidden="1"/>
    </xf>
    <xf numFmtId="3" fontId="2" fillId="5" borderId="5" xfId="3" applyNumberFormat="1" applyFill="1" applyBorder="1" applyProtection="1">
      <protection locked="0" hidden="1"/>
    </xf>
    <xf numFmtId="4" fontId="2" fillId="2" borderId="0" xfId="3" applyNumberFormat="1" applyProtection="1">
      <protection hidden="1"/>
    </xf>
    <xf numFmtId="0" fontId="40" fillId="2" borderId="0" xfId="4" applyFont="1" applyProtection="1">
      <protection hidden="1"/>
    </xf>
    <xf numFmtId="0" fontId="2" fillId="2" borderId="0" xfId="4" applyProtection="1">
      <protection hidden="1"/>
    </xf>
    <xf numFmtId="0" fontId="6" fillId="2" borderId="5" xfId="4" applyFont="1" applyBorder="1" applyAlignment="1" applyProtection="1">
      <alignment horizontal="center" vertical="center" wrapText="1"/>
      <protection hidden="1"/>
    </xf>
    <xf numFmtId="0" fontId="6" fillId="5" borderId="5" xfId="4" applyFont="1" applyFill="1" applyBorder="1" applyAlignment="1" applyProtection="1">
      <alignment horizontal="center" vertical="center" wrapText="1"/>
      <protection locked="0" hidden="1"/>
    </xf>
    <xf numFmtId="0" fontId="6" fillId="2" borderId="5" xfId="4" applyFont="1" applyFill="1" applyBorder="1" applyAlignment="1" applyProtection="1">
      <alignment horizontal="center"/>
      <protection hidden="1"/>
    </xf>
    <xf numFmtId="0" fontId="6" fillId="5" borderId="5" xfId="4" applyFont="1" applyFill="1" applyBorder="1" applyAlignment="1" applyProtection="1">
      <alignment horizontal="center" vertical="center"/>
      <protection locked="0" hidden="1"/>
    </xf>
    <xf numFmtId="0" fontId="6" fillId="2" borderId="5" xfId="4" applyFont="1" applyFill="1" applyBorder="1" applyAlignment="1" applyProtection="1">
      <alignment horizontal="center" vertical="center"/>
      <protection hidden="1"/>
    </xf>
    <xf numFmtId="0" fontId="2" fillId="2" borderId="5" xfId="4" applyFill="1" applyBorder="1" applyProtection="1">
      <protection hidden="1"/>
    </xf>
    <xf numFmtId="1" fontId="2" fillId="2" borderId="5" xfId="4" applyNumberFormat="1" applyFill="1" applyBorder="1" applyProtection="1">
      <protection hidden="1"/>
    </xf>
    <xf numFmtId="0" fontId="2" fillId="5" borderId="5" xfId="4" applyFont="1" applyFill="1" applyBorder="1" applyProtection="1">
      <protection locked="0" hidden="1"/>
    </xf>
    <xf numFmtId="0" fontId="42" fillId="2" borderId="0" xfId="4" applyFont="1" applyProtection="1">
      <protection hidden="1"/>
    </xf>
    <xf numFmtId="0" fontId="28" fillId="2" borderId="0" xfId="4" applyFont="1" applyProtection="1">
      <protection hidden="1"/>
    </xf>
    <xf numFmtId="0" fontId="7" fillId="2" borderId="0" xfId="4" applyFont="1" applyProtection="1">
      <protection hidden="1"/>
    </xf>
    <xf numFmtId="3" fontId="2" fillId="2" borderId="5" xfId="4" applyNumberFormat="1" applyBorder="1" applyProtection="1">
      <protection hidden="1"/>
    </xf>
    <xf numFmtId="0" fontId="7" fillId="2" borderId="8" xfId="4" applyFont="1" applyBorder="1" applyAlignment="1" applyProtection="1">
      <protection hidden="1"/>
    </xf>
    <xf numFmtId="0" fontId="7" fillId="2" borderId="9" xfId="4" applyFont="1" applyBorder="1" applyAlignment="1" applyProtection="1">
      <protection hidden="1"/>
    </xf>
    <xf numFmtId="0" fontId="7" fillId="2" borderId="5" xfId="4" applyFont="1" applyBorder="1" applyProtection="1">
      <protection hidden="1"/>
    </xf>
    <xf numFmtId="3" fontId="7" fillId="2" borderId="5" xfId="4" applyNumberFormat="1" applyFont="1" applyBorder="1" applyProtection="1">
      <protection hidden="1"/>
    </xf>
    <xf numFmtId="0" fontId="2" fillId="2" borderId="8" xfId="4" applyFont="1" applyBorder="1" applyAlignment="1" applyProtection="1">
      <protection hidden="1"/>
    </xf>
    <xf numFmtId="0" fontId="2" fillId="2" borderId="10" xfId="4" applyBorder="1" applyAlignment="1" applyProtection="1">
      <protection hidden="1"/>
    </xf>
    <xf numFmtId="0" fontId="2" fillId="2" borderId="9" xfId="4" applyBorder="1" applyAlignment="1" applyProtection="1">
      <protection hidden="1"/>
    </xf>
    <xf numFmtId="3" fontId="2" fillId="5" borderId="5" xfId="4" applyNumberFormat="1" applyFill="1" applyBorder="1" applyProtection="1">
      <protection locked="0" hidden="1"/>
    </xf>
    <xf numFmtId="0" fontId="7" fillId="2" borderId="10" xfId="4" applyFont="1" applyBorder="1" applyAlignment="1" applyProtection="1">
      <protection hidden="1"/>
    </xf>
    <xf numFmtId="0" fontId="7" fillId="2" borderId="0" xfId="4" applyFont="1" applyBorder="1" applyAlignment="1" applyProtection="1">
      <protection hidden="1"/>
    </xf>
    <xf numFmtId="3" fontId="7" fillId="2" borderId="0" xfId="4" applyNumberFormat="1" applyFont="1" applyBorder="1" applyProtection="1">
      <protection hidden="1"/>
    </xf>
    <xf numFmtId="0" fontId="2" fillId="2" borderId="5" xfId="4" applyBorder="1" applyProtection="1">
      <protection hidden="1"/>
    </xf>
    <xf numFmtId="164" fontId="7" fillId="2" borderId="5" xfId="4" applyNumberFormat="1" applyFont="1" applyBorder="1" applyProtection="1">
      <protection hidden="1"/>
    </xf>
    <xf numFmtId="1" fontId="2" fillId="2" borderId="0" xfId="4" applyNumberFormat="1" applyProtection="1">
      <protection hidden="1"/>
    </xf>
    <xf numFmtId="0" fontId="2" fillId="5" borderId="0" xfId="4" applyFill="1" applyProtection="1">
      <protection hidden="1"/>
    </xf>
    <xf numFmtId="2" fontId="2" fillId="2" borderId="0" xfId="4" applyNumberFormat="1" applyProtection="1">
      <protection hidden="1"/>
    </xf>
    <xf numFmtId="3" fontId="2" fillId="2" borderId="0" xfId="4" applyNumberFormat="1" applyProtection="1">
      <protection hidden="1"/>
    </xf>
    <xf numFmtId="14" fontId="2" fillId="5" borderId="5" xfId="4" applyNumberFormat="1" applyFill="1" applyBorder="1" applyProtection="1">
      <protection locked="0" hidden="1"/>
    </xf>
    <xf numFmtId="3" fontId="2" fillId="5" borderId="5" xfId="4" applyNumberFormat="1" applyFont="1" applyFill="1" applyBorder="1" applyProtection="1">
      <protection locked="0" hidden="1"/>
    </xf>
    <xf numFmtId="4" fontId="2" fillId="2" borderId="5" xfId="4" applyNumberFormat="1" applyFill="1" applyBorder="1" applyProtection="1">
      <protection hidden="1"/>
    </xf>
    <xf numFmtId="3" fontId="2" fillId="2" borderId="5" xfId="4" applyNumberFormat="1" applyFill="1" applyBorder="1" applyProtection="1">
      <protection hidden="1"/>
    </xf>
    <xf numFmtId="0" fontId="43" fillId="2" borderId="0" xfId="4" applyFont="1" applyProtection="1">
      <protection hidden="1"/>
    </xf>
    <xf numFmtId="0" fontId="44" fillId="2" borderId="0" xfId="4" applyFont="1" applyProtection="1">
      <protection hidden="1"/>
    </xf>
    <xf numFmtId="0" fontId="45" fillId="2" borderId="0" xfId="4" applyFont="1" applyProtection="1">
      <protection hidden="1"/>
    </xf>
    <xf numFmtId="0" fontId="46" fillId="2" borderId="0" xfId="4" applyFont="1" applyProtection="1">
      <protection hidden="1"/>
    </xf>
    <xf numFmtId="0" fontId="47" fillId="2" borderId="0" xfId="4" applyFont="1" applyProtection="1">
      <protection hidden="1"/>
    </xf>
    <xf numFmtId="0" fontId="6" fillId="2" borderId="0" xfId="4" applyFont="1" applyProtection="1">
      <protection hidden="1"/>
    </xf>
    <xf numFmtId="14" fontId="2" fillId="5" borderId="5" xfId="4" applyNumberFormat="1" applyFill="1" applyBorder="1" applyAlignment="1" applyProtection="1">
      <alignment vertical="top"/>
      <protection locked="0" hidden="1"/>
    </xf>
    <xf numFmtId="0" fontId="2" fillId="5" borderId="5" xfId="4" applyFont="1" applyFill="1" applyBorder="1" applyAlignment="1" applyProtection="1">
      <alignment vertical="top"/>
      <protection locked="0" hidden="1"/>
    </xf>
    <xf numFmtId="0" fontId="2" fillId="5" borderId="5" xfId="4" applyFont="1" applyFill="1" applyBorder="1" applyAlignment="1" applyProtection="1">
      <alignment vertical="top" wrapText="1"/>
      <protection locked="0" hidden="1"/>
    </xf>
    <xf numFmtId="0" fontId="7" fillId="5" borderId="5" xfId="4" applyFont="1" applyFill="1" applyBorder="1" applyAlignment="1" applyProtection="1">
      <alignment vertical="top" wrapText="1"/>
      <protection locked="0" hidden="1"/>
    </xf>
    <xf numFmtId="14" fontId="2" fillId="5" borderId="5" xfId="4" applyNumberFormat="1" applyFont="1" applyFill="1" applyBorder="1" applyAlignment="1" applyProtection="1">
      <alignment vertical="top" wrapText="1"/>
      <protection locked="0" hidden="1"/>
    </xf>
    <xf numFmtId="0" fontId="2" fillId="5" borderId="5" xfId="4" applyFont="1" applyFill="1" applyBorder="1" applyAlignment="1" applyProtection="1">
      <alignment horizontal="center" vertical="top" wrapText="1"/>
      <protection locked="0" hidden="1"/>
    </xf>
    <xf numFmtId="3" fontId="2" fillId="5" borderId="5" xfId="4" applyNumberFormat="1" applyFill="1" applyBorder="1" applyAlignment="1" applyProtection="1">
      <alignment horizontal="right" vertical="top"/>
      <protection locked="0" hidden="1"/>
    </xf>
    <xf numFmtId="0" fontId="2" fillId="5" borderId="5" xfId="4" applyFont="1" applyFill="1" applyBorder="1" applyAlignment="1" applyProtection="1">
      <alignment horizontal="center" vertical="top"/>
      <protection locked="0" hidden="1"/>
    </xf>
    <xf numFmtId="0" fontId="2" fillId="5" borderId="5" xfId="4" applyFill="1" applyBorder="1" applyAlignment="1" applyProtection="1">
      <alignment vertical="top"/>
      <protection locked="0" hidden="1"/>
    </xf>
    <xf numFmtId="0" fontId="37" fillId="2" borderId="0" xfId="4" applyFont="1" applyProtection="1">
      <protection hidden="1"/>
    </xf>
    <xf numFmtId="0" fontId="2" fillId="2" borderId="0" xfId="4" applyProtection="1">
      <protection locked="0"/>
    </xf>
    <xf numFmtId="0" fontId="2" fillId="2" borderId="0" xfId="4" applyAlignment="1" applyProtection="1">
      <alignment horizontal="right"/>
      <protection locked="0"/>
    </xf>
    <xf numFmtId="14" fontId="2" fillId="2" borderId="0" xfId="4" applyNumberFormat="1" applyAlignment="1" applyProtection="1">
      <alignment horizontal="right"/>
      <protection locked="0"/>
    </xf>
    <xf numFmtId="0" fontId="2" fillId="2" borderId="0" xfId="4" applyAlignment="1" applyProtection="1">
      <alignment horizontal="right" wrapText="1"/>
      <protection locked="0"/>
    </xf>
    <xf numFmtId="17" fontId="2" fillId="2" borderId="0" xfId="4" applyNumberFormat="1" applyAlignment="1" applyProtection="1">
      <alignment horizontal="right" wrapText="1"/>
      <protection locked="0"/>
    </xf>
    <xf numFmtId="14" fontId="2" fillId="2" borderId="0" xfId="4" applyNumberFormat="1" applyAlignment="1" applyProtection="1">
      <alignment horizontal="right" wrapText="1"/>
      <protection locked="0"/>
    </xf>
    <xf numFmtId="17" fontId="2" fillId="2" borderId="0" xfId="4" applyNumberFormat="1" applyAlignment="1" applyProtection="1">
      <alignment horizontal="right"/>
      <protection locked="0"/>
    </xf>
    <xf numFmtId="0" fontId="40" fillId="2" borderId="0" xfId="2" applyFont="1" applyAlignment="1" applyProtection="1">
      <alignment vertical="top" wrapText="1"/>
      <protection hidden="1"/>
    </xf>
    <xf numFmtId="0" fontId="2" fillId="2" borderId="0" xfId="2" applyProtection="1">
      <protection hidden="1"/>
    </xf>
    <xf numFmtId="0" fontId="2" fillId="2" borderId="0" xfId="2" applyFont="1" applyAlignment="1" applyProtection="1">
      <alignment vertical="top" wrapText="1"/>
      <protection hidden="1"/>
    </xf>
    <xf numFmtId="0" fontId="2" fillId="2" borderId="0" xfId="2" applyAlignment="1" applyProtection="1">
      <alignment vertical="top" wrapText="1"/>
      <protection hidden="1"/>
    </xf>
    <xf numFmtId="0" fontId="7" fillId="2" borderId="0" xfId="2" applyFont="1" applyAlignment="1" applyProtection="1">
      <alignment vertical="top" wrapText="1"/>
      <protection hidden="1"/>
    </xf>
    <xf numFmtId="0" fontId="1" fillId="2" borderId="0" xfId="1" applyFill="1" applyAlignment="1" applyProtection="1">
      <protection hidden="1"/>
    </xf>
    <xf numFmtId="0" fontId="1" fillId="2" borderId="0" xfId="1" applyFont="1" applyFill="1" applyAlignment="1" applyProtection="1">
      <protection hidden="1"/>
    </xf>
    <xf numFmtId="0" fontId="7" fillId="2" borderId="0" xfId="2" applyFont="1" applyProtection="1">
      <protection hidden="1"/>
    </xf>
    <xf numFmtId="0" fontId="1" fillId="2" borderId="0" xfId="1" applyFill="1" applyAlignment="1" applyProtection="1">
      <alignment vertical="top" wrapText="1"/>
      <protection hidden="1"/>
    </xf>
    <xf numFmtId="0" fontId="5" fillId="2" borderId="0" xfId="4" applyFont="1" applyAlignment="1" applyProtection="1">
      <alignment vertical="top"/>
      <protection hidden="1"/>
    </xf>
    <xf numFmtId="0" fontId="7" fillId="6" borderId="0" xfId="4" applyFont="1" applyFill="1" applyProtection="1">
      <protection locked="0" hidden="1"/>
    </xf>
    <xf numFmtId="0" fontId="2" fillId="6" borderId="0" xfId="4" applyFill="1" applyProtection="1">
      <protection locked="0" hidden="1"/>
    </xf>
    <xf numFmtId="0" fontId="7" fillId="7" borderId="0" xfId="4" applyFont="1" applyFill="1" applyProtection="1">
      <protection hidden="1"/>
    </xf>
    <xf numFmtId="0" fontId="2" fillId="7" borderId="0" xfId="4" applyFont="1" applyFill="1" applyProtection="1">
      <protection hidden="1"/>
    </xf>
    <xf numFmtId="0" fontId="7" fillId="8" borderId="0" xfId="4" applyFont="1" applyFill="1" applyProtection="1">
      <protection hidden="1"/>
    </xf>
    <xf numFmtId="0" fontId="2" fillId="8" borderId="0" xfId="4" applyFont="1" applyFill="1" applyProtection="1">
      <protection hidden="1"/>
    </xf>
    <xf numFmtId="0" fontId="8" fillId="2" borderId="0" xfId="4" applyFont="1" applyAlignment="1" applyProtection="1">
      <alignment horizontal="right" vertical="center" textRotation="90"/>
      <protection hidden="1"/>
    </xf>
    <xf numFmtId="0" fontId="8" fillId="2" borderId="0" xfId="4" applyFont="1" applyProtection="1">
      <protection hidden="1"/>
    </xf>
    <xf numFmtId="0" fontId="6" fillId="9" borderId="11" xfId="4" applyFont="1" applyFill="1" applyBorder="1" applyAlignment="1" applyProtection="1">
      <alignment horizontal="center"/>
      <protection locked="0" hidden="1"/>
    </xf>
    <xf numFmtId="0" fontId="2" fillId="2" borderId="0" xfId="4" applyFont="1" applyProtection="1">
      <protection hidden="1"/>
    </xf>
    <xf numFmtId="0" fontId="7" fillId="7" borderId="0" xfId="4" applyFont="1" applyFill="1" applyAlignment="1" applyProtection="1">
      <alignment horizontal="center" vertical="center" textRotation="90"/>
      <protection hidden="1"/>
    </xf>
    <xf numFmtId="0" fontId="7" fillId="8" borderId="0" xfId="4" applyFont="1" applyFill="1" applyAlignment="1" applyProtection="1">
      <alignment horizontal="center" vertical="center" textRotation="90"/>
      <protection hidden="1"/>
    </xf>
    <xf numFmtId="0" fontId="9" fillId="2" borderId="0" xfId="4" applyFont="1" applyAlignment="1" applyProtection="1">
      <alignment horizontal="center" vertical="top" wrapText="1"/>
      <protection hidden="1"/>
    </xf>
    <xf numFmtId="0" fontId="7" fillId="5" borderId="5" xfId="3" applyFont="1" applyFill="1" applyBorder="1" applyAlignment="1" applyProtection="1">
      <alignment horizontal="center"/>
      <protection locked="0" hidden="1"/>
    </xf>
    <xf numFmtId="0" fontId="6" fillId="2" borderId="5" xfId="3" applyFont="1" applyBorder="1" applyAlignment="1" applyProtection="1">
      <alignment horizontal="center"/>
      <protection hidden="1"/>
    </xf>
    <xf numFmtId="0" fontId="2" fillId="2" borderId="0" xfId="3" applyFont="1" applyBorder="1" applyAlignment="1" applyProtection="1">
      <alignment horizontal="center"/>
      <protection hidden="1"/>
    </xf>
    <xf numFmtId="0" fontId="6" fillId="2" borderId="4" xfId="3" applyFont="1" applyBorder="1" applyAlignment="1" applyProtection="1">
      <alignment horizontal="center" vertical="center" wrapText="1"/>
      <protection hidden="1"/>
    </xf>
    <xf numFmtId="0" fontId="6" fillId="2" borderId="6" xfId="3" applyFont="1" applyBorder="1" applyAlignment="1" applyProtection="1">
      <alignment horizontal="center" vertical="center" wrapText="1"/>
      <protection hidden="1"/>
    </xf>
    <xf numFmtId="0" fontId="6" fillId="2" borderId="7" xfId="3" applyFont="1" applyBorder="1" applyAlignment="1" applyProtection="1">
      <alignment horizontal="center" vertical="center" wrapText="1"/>
      <protection hidden="1"/>
    </xf>
    <xf numFmtId="0" fontId="6" fillId="5" borderId="5" xfId="3" applyFont="1" applyFill="1" applyBorder="1" applyAlignment="1" applyProtection="1">
      <alignment horizontal="center" vertical="center"/>
      <protection locked="0" hidden="1"/>
    </xf>
    <xf numFmtId="0" fontId="6" fillId="2" borderId="5" xfId="3" applyFont="1" applyFill="1" applyBorder="1" applyAlignment="1" applyProtection="1">
      <alignment horizontal="center"/>
      <protection hidden="1"/>
    </xf>
    <xf numFmtId="0" fontId="6" fillId="2" borderId="4" xfId="4" applyFont="1" applyBorder="1" applyAlignment="1" applyProtection="1">
      <alignment horizontal="center" vertical="center" wrapText="1"/>
      <protection hidden="1"/>
    </xf>
    <xf numFmtId="0" fontId="6" fillId="2" borderId="6" xfId="4" applyFont="1" applyBorder="1" applyAlignment="1" applyProtection="1">
      <alignment horizontal="center" vertical="center" wrapText="1"/>
      <protection hidden="1"/>
    </xf>
    <xf numFmtId="0" fontId="6" fillId="2" borderId="7" xfId="4" applyFont="1" applyBorder="1" applyAlignment="1" applyProtection="1">
      <alignment horizontal="center" vertical="center" wrapText="1"/>
      <protection hidden="1"/>
    </xf>
    <xf numFmtId="0" fontId="6" fillId="2" borderId="5" xfId="4" applyFont="1" applyBorder="1" applyAlignment="1" applyProtection="1">
      <alignment horizontal="center" vertical="center"/>
      <protection hidden="1"/>
    </xf>
    <xf numFmtId="0" fontId="2" fillId="2" borderId="5" xfId="4" applyBorder="1" applyAlignment="1" applyProtection="1">
      <alignment horizontal="left"/>
      <protection hidden="1"/>
    </xf>
    <xf numFmtId="0" fontId="2" fillId="2" borderId="5" xfId="4" applyBorder="1" applyAlignment="1" applyProtection="1">
      <alignment horizontal="center"/>
      <protection hidden="1"/>
    </xf>
    <xf numFmtId="0" fontId="6" fillId="2" borderId="5" xfId="4" applyFont="1" applyBorder="1" applyAlignment="1" applyProtection="1">
      <alignment horizontal="center"/>
      <protection hidden="1"/>
    </xf>
  </cellXfs>
  <cellStyles count="6">
    <cellStyle name="Hyperlink" xfId="1" builtinId="8"/>
    <cellStyle name="Normal" xfId="0" builtinId="0"/>
    <cellStyle name="normální_List1" xfId="2"/>
    <cellStyle name="normální_MT tool UNEP version 1.03 test 1" xfId="3"/>
    <cellStyle name="normální_T0" xfId="4"/>
    <cellStyle name="Währung"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cs-CZ"/>
              <a:t>Consumption trend</a:t>
            </a:r>
          </a:p>
        </c:rich>
      </c:tx>
      <c:layout>
        <c:manualLayout>
          <c:xMode val="edge"/>
          <c:yMode val="edge"/>
          <c:x val="0.31871436036401346"/>
          <c:y val="4.7872340425531922E-2"/>
        </c:manualLayout>
      </c:layout>
      <c:overlay val="0"/>
      <c:spPr>
        <a:noFill/>
        <a:ln w="25400">
          <a:noFill/>
        </a:ln>
      </c:spPr>
    </c:title>
    <c:autoTitleDeleted val="0"/>
    <c:plotArea>
      <c:layout>
        <c:manualLayout>
          <c:layoutTarget val="inner"/>
          <c:xMode val="edge"/>
          <c:yMode val="edge"/>
          <c:x val="0.233918796597441"/>
          <c:y val="0.29255319148936176"/>
          <c:w val="0.49122947285462604"/>
          <c:h val="0.44148936170212771"/>
        </c:manualLayout>
      </c:layout>
      <c:lineChart>
        <c:grouping val="standard"/>
        <c:varyColors val="0"/>
        <c:ser>
          <c:idx val="0"/>
          <c:order val="0"/>
          <c:tx>
            <c:strRef>
              <c:f>Inputs!$E$6:$F$6</c:f>
              <c:strCache>
                <c:ptCount val="1"/>
                <c:pt idx="0">
                  <c:v>Space heating &amp; DHW</c:v>
                </c:pt>
              </c:strCache>
            </c:strRef>
          </c:tx>
          <c:spPr>
            <a:ln w="25400">
              <a:solidFill>
                <a:srgbClr val="FF0000"/>
              </a:solidFill>
              <a:prstDash val="solid"/>
            </a:ln>
          </c:spPr>
          <c:marker>
            <c:symbol val="none"/>
          </c:marker>
          <c:cat>
            <c:strRef>
              <c:f>Inputs!$B$9:$B$44</c:f>
              <c:strCache>
                <c:ptCount val="36"/>
                <c:pt idx="0">
                  <c:v>2004/1</c:v>
                </c:pt>
                <c:pt idx="1">
                  <c:v>2004/2</c:v>
                </c:pt>
                <c:pt idx="2">
                  <c:v>2004/3</c:v>
                </c:pt>
                <c:pt idx="3">
                  <c:v>2004/4</c:v>
                </c:pt>
                <c:pt idx="4">
                  <c:v>2004/5</c:v>
                </c:pt>
                <c:pt idx="5">
                  <c:v>2004/6</c:v>
                </c:pt>
                <c:pt idx="6">
                  <c:v>2004/7</c:v>
                </c:pt>
                <c:pt idx="7">
                  <c:v>2004/8</c:v>
                </c:pt>
                <c:pt idx="8">
                  <c:v>2004/9</c:v>
                </c:pt>
                <c:pt idx="9">
                  <c:v>2004/10</c:v>
                </c:pt>
                <c:pt idx="10">
                  <c:v>2004/11</c:v>
                </c:pt>
                <c:pt idx="11">
                  <c:v>2004/12</c:v>
                </c:pt>
                <c:pt idx="12">
                  <c:v>2005/1</c:v>
                </c:pt>
                <c:pt idx="13">
                  <c:v>2005/2</c:v>
                </c:pt>
                <c:pt idx="14">
                  <c:v>2005/3</c:v>
                </c:pt>
                <c:pt idx="15">
                  <c:v>2005/4</c:v>
                </c:pt>
                <c:pt idx="16">
                  <c:v>2005/5</c:v>
                </c:pt>
                <c:pt idx="17">
                  <c:v>2005/6</c:v>
                </c:pt>
                <c:pt idx="18">
                  <c:v>2005/7</c:v>
                </c:pt>
                <c:pt idx="19">
                  <c:v>2005/8</c:v>
                </c:pt>
                <c:pt idx="20">
                  <c:v>2005/9</c:v>
                </c:pt>
                <c:pt idx="21">
                  <c:v>2005/10</c:v>
                </c:pt>
                <c:pt idx="22">
                  <c:v>2005/11</c:v>
                </c:pt>
                <c:pt idx="23">
                  <c:v>2005/12</c:v>
                </c:pt>
                <c:pt idx="24">
                  <c:v>2006/1</c:v>
                </c:pt>
                <c:pt idx="25">
                  <c:v>2006/2</c:v>
                </c:pt>
                <c:pt idx="26">
                  <c:v>2006/3</c:v>
                </c:pt>
                <c:pt idx="27">
                  <c:v>2006/4</c:v>
                </c:pt>
                <c:pt idx="28">
                  <c:v>2006/5</c:v>
                </c:pt>
                <c:pt idx="29">
                  <c:v>2006/6</c:v>
                </c:pt>
                <c:pt idx="30">
                  <c:v>2006/7</c:v>
                </c:pt>
                <c:pt idx="31">
                  <c:v>2006/8</c:v>
                </c:pt>
                <c:pt idx="32">
                  <c:v>2006/9</c:v>
                </c:pt>
                <c:pt idx="33">
                  <c:v>2006/10</c:v>
                </c:pt>
                <c:pt idx="34">
                  <c:v>2006/11</c:v>
                </c:pt>
                <c:pt idx="35">
                  <c:v>2006/12</c:v>
                </c:pt>
              </c:strCache>
            </c:strRef>
          </c:cat>
          <c:val>
            <c:numRef>
              <c:f>Inputs!$E$9:$E$44</c:f>
              <c:numCache>
                <c:formatCode>#,##0</c:formatCode>
                <c:ptCount val="36"/>
                <c:pt idx="0">
                  <c:v>66916.5</c:v>
                </c:pt>
                <c:pt idx="1">
                  <c:v>64431.199999999997</c:v>
                </c:pt>
                <c:pt idx="2">
                  <c:v>58780.4</c:v>
                </c:pt>
                <c:pt idx="3">
                  <c:v>47184.3</c:v>
                </c:pt>
                <c:pt idx="4">
                  <c:v>32985.1</c:v>
                </c:pt>
                <c:pt idx="5">
                  <c:v>15715.3</c:v>
                </c:pt>
                <c:pt idx="6">
                  <c:v>17690.2</c:v>
                </c:pt>
                <c:pt idx="7">
                  <c:v>12075.2</c:v>
                </c:pt>
                <c:pt idx="8">
                  <c:v>24191.7</c:v>
                </c:pt>
                <c:pt idx="9">
                  <c:v>32882.9</c:v>
                </c:pt>
                <c:pt idx="10">
                  <c:v>54075.4</c:v>
                </c:pt>
                <c:pt idx="11">
                  <c:v>61991.3</c:v>
                </c:pt>
                <c:pt idx="12">
                  <c:v>68426.3</c:v>
                </c:pt>
                <c:pt idx="13">
                  <c:v>49009.4</c:v>
                </c:pt>
                <c:pt idx="14">
                  <c:v>49632.6</c:v>
                </c:pt>
                <c:pt idx="15">
                  <c:v>36089</c:v>
                </c:pt>
                <c:pt idx="16">
                  <c:v>29954.3</c:v>
                </c:pt>
                <c:pt idx="17">
                  <c:v>20588</c:v>
                </c:pt>
                <c:pt idx="18">
                  <c:v>19724.400000000001</c:v>
                </c:pt>
                <c:pt idx="19">
                  <c:v>11204.6</c:v>
                </c:pt>
                <c:pt idx="20">
                  <c:v>47330.3</c:v>
                </c:pt>
                <c:pt idx="21">
                  <c:v>37512.5</c:v>
                </c:pt>
                <c:pt idx="22">
                  <c:v>49596.9</c:v>
                </c:pt>
                <c:pt idx="23">
                  <c:v>63263.4</c:v>
                </c:pt>
                <c:pt idx="24">
                  <c:v>60022.583333333328</c:v>
                </c:pt>
                <c:pt idx="25">
                  <c:v>63769.975000000006</c:v>
                </c:pt>
                <c:pt idx="26">
                  <c:v>55087.225000000006</c:v>
                </c:pt>
                <c:pt idx="27">
                  <c:v>32842.17083333333</c:v>
                </c:pt>
                <c:pt idx="28">
                  <c:v>26232.687499999996</c:v>
                </c:pt>
                <c:pt idx="29">
                  <c:v>19405.662499999999</c:v>
                </c:pt>
                <c:pt idx="30">
                  <c:v>16896.366666666665</c:v>
                </c:pt>
                <c:pt idx="31">
                  <c:v>16741.25</c:v>
                </c:pt>
                <c:pt idx="32">
                  <c:v>18777.629166666666</c:v>
                </c:pt>
                <c:pt idx="33">
                  <c:v>29735.108333333334</c:v>
                </c:pt>
                <c:pt idx="34">
                  <c:v>47146.008333333331</c:v>
                </c:pt>
                <c:pt idx="35">
                  <c:v>50999</c:v>
                </c:pt>
              </c:numCache>
            </c:numRef>
          </c:val>
          <c:smooth val="0"/>
        </c:ser>
        <c:dLbls>
          <c:showLegendKey val="0"/>
          <c:showVal val="0"/>
          <c:showCatName val="0"/>
          <c:showSerName val="0"/>
          <c:showPercent val="0"/>
          <c:showBubbleSize val="0"/>
        </c:dLbls>
        <c:marker val="1"/>
        <c:smooth val="0"/>
        <c:axId val="350020544"/>
        <c:axId val="350025640"/>
      </c:lineChart>
      <c:lineChart>
        <c:grouping val="standard"/>
        <c:varyColors val="0"/>
        <c:ser>
          <c:idx val="0"/>
          <c:order val="1"/>
          <c:tx>
            <c:strRef>
              <c:f>Inputs!$C$6:$D$6</c:f>
              <c:strCache>
                <c:ptCount val="1"/>
                <c:pt idx="0">
                  <c:v>Process</c:v>
                </c:pt>
              </c:strCache>
            </c:strRef>
          </c:tx>
          <c:spPr>
            <a:ln w="25400">
              <a:solidFill>
                <a:srgbClr val="339966"/>
              </a:solidFill>
              <a:prstDash val="solid"/>
            </a:ln>
          </c:spPr>
          <c:marker>
            <c:symbol val="none"/>
          </c:marker>
          <c:val>
            <c:numRef>
              <c:f>Inputs!$C$9:$C$44</c:f>
              <c:numCache>
                <c:formatCode>#,##0</c:formatCode>
                <c:ptCount val="36"/>
                <c:pt idx="0">
                  <c:v>3233750.5</c:v>
                </c:pt>
                <c:pt idx="1">
                  <c:v>3042366.1</c:v>
                </c:pt>
                <c:pt idx="2">
                  <c:v>3545457.5</c:v>
                </c:pt>
                <c:pt idx="3">
                  <c:v>3570384.6</c:v>
                </c:pt>
                <c:pt idx="4">
                  <c:v>3666713.2</c:v>
                </c:pt>
                <c:pt idx="5">
                  <c:v>3148137.5</c:v>
                </c:pt>
                <c:pt idx="6">
                  <c:v>3404426.1</c:v>
                </c:pt>
                <c:pt idx="7">
                  <c:v>3472146.8</c:v>
                </c:pt>
                <c:pt idx="8">
                  <c:v>3197067.2</c:v>
                </c:pt>
                <c:pt idx="9">
                  <c:v>3259460.2</c:v>
                </c:pt>
                <c:pt idx="10">
                  <c:v>3640018.8</c:v>
                </c:pt>
                <c:pt idx="11">
                  <c:v>3662697</c:v>
                </c:pt>
                <c:pt idx="12">
                  <c:v>3665758.6</c:v>
                </c:pt>
                <c:pt idx="13">
                  <c:v>3683109.1</c:v>
                </c:pt>
                <c:pt idx="14">
                  <c:v>4269242.0999999996</c:v>
                </c:pt>
                <c:pt idx="15">
                  <c:v>4064433.1</c:v>
                </c:pt>
                <c:pt idx="16">
                  <c:v>3784107.5</c:v>
                </c:pt>
                <c:pt idx="17">
                  <c:v>3906042.6</c:v>
                </c:pt>
                <c:pt idx="18">
                  <c:v>4078967.1</c:v>
                </c:pt>
                <c:pt idx="19">
                  <c:v>4245918.9000000004</c:v>
                </c:pt>
                <c:pt idx="20">
                  <c:v>3978876</c:v>
                </c:pt>
                <c:pt idx="21">
                  <c:v>4094073</c:v>
                </c:pt>
                <c:pt idx="22">
                  <c:v>4260130.4000000004</c:v>
                </c:pt>
                <c:pt idx="23">
                  <c:v>4184127.9</c:v>
                </c:pt>
                <c:pt idx="24">
                  <c:v>3771852.5</c:v>
                </c:pt>
                <c:pt idx="25">
                  <c:v>3645806.6</c:v>
                </c:pt>
                <c:pt idx="26">
                  <c:v>4017984.5</c:v>
                </c:pt>
                <c:pt idx="27">
                  <c:v>3370254</c:v>
                </c:pt>
                <c:pt idx="28">
                  <c:v>3398793.1</c:v>
                </c:pt>
                <c:pt idx="29">
                  <c:v>3382749.8</c:v>
                </c:pt>
                <c:pt idx="30">
                  <c:v>3372468.5</c:v>
                </c:pt>
                <c:pt idx="31">
                  <c:v>3568355</c:v>
                </c:pt>
                <c:pt idx="32">
                  <c:v>3572599.1</c:v>
                </c:pt>
                <c:pt idx="33">
                  <c:v>3648240.4</c:v>
                </c:pt>
                <c:pt idx="34">
                  <c:v>3947412.9</c:v>
                </c:pt>
                <c:pt idx="35">
                  <c:v>3742011</c:v>
                </c:pt>
              </c:numCache>
            </c:numRef>
          </c:val>
          <c:smooth val="0"/>
        </c:ser>
        <c:dLbls>
          <c:showLegendKey val="0"/>
          <c:showVal val="0"/>
          <c:showCatName val="0"/>
          <c:showSerName val="0"/>
          <c:showPercent val="0"/>
          <c:showBubbleSize val="0"/>
        </c:dLbls>
        <c:marker val="1"/>
        <c:smooth val="0"/>
        <c:axId val="350024464"/>
        <c:axId val="414041520"/>
      </c:lineChart>
      <c:catAx>
        <c:axId val="350020544"/>
        <c:scaling>
          <c:orientation val="minMax"/>
        </c:scaling>
        <c:delete val="0"/>
        <c:axPos val="b"/>
        <c:majorGridlines>
          <c:spPr>
            <a:ln w="3175">
              <a:solidFill>
                <a:srgbClr val="C0C0C0"/>
              </a:solidFill>
              <a:prstDash val="sysDash"/>
            </a:ln>
          </c:spPr>
        </c:majorGridlines>
        <c:numFmt formatCode="General" sourceLinked="1"/>
        <c:majorTickMark val="cross"/>
        <c:minorTickMark val="in"/>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0025640"/>
        <c:crosses val="autoZero"/>
        <c:auto val="1"/>
        <c:lblAlgn val="ctr"/>
        <c:lblOffset val="100"/>
        <c:tickLblSkip val="12"/>
        <c:tickMarkSkip val="6"/>
        <c:noMultiLvlLbl val="0"/>
      </c:catAx>
      <c:valAx>
        <c:axId val="35002564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Space heating &amp; DHW Nm3</a:t>
                </a:r>
              </a:p>
            </c:rich>
          </c:tx>
          <c:layout>
            <c:manualLayout>
              <c:xMode val="edge"/>
              <c:yMode val="edge"/>
              <c:x val="2.6315864617212109E-2"/>
              <c:y val="0.2606382978723405"/>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0020544"/>
        <c:crosses val="autoZero"/>
        <c:crossBetween val="between"/>
      </c:valAx>
      <c:catAx>
        <c:axId val="350024464"/>
        <c:scaling>
          <c:orientation val="minMax"/>
        </c:scaling>
        <c:delete val="1"/>
        <c:axPos val="b"/>
        <c:majorTickMark val="out"/>
        <c:minorTickMark val="none"/>
        <c:tickLblPos val="none"/>
        <c:crossAx val="414041520"/>
        <c:crosses val="autoZero"/>
        <c:auto val="1"/>
        <c:lblAlgn val="ctr"/>
        <c:lblOffset val="100"/>
        <c:noMultiLvlLbl val="0"/>
      </c:catAx>
      <c:valAx>
        <c:axId val="41404152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US"/>
                  <a:t>Process kWh</a:t>
                </a:r>
              </a:p>
            </c:rich>
          </c:tx>
          <c:layout>
            <c:manualLayout>
              <c:xMode val="edge"/>
              <c:yMode val="edge"/>
              <c:x val="0.89473939698521154"/>
              <c:y val="0.38297872340425543"/>
            </c:manualLayout>
          </c:layout>
          <c:overlay val="0"/>
          <c:spPr>
            <a:noFill/>
            <a:ln w="25400">
              <a:noFill/>
            </a:ln>
          </c:spPr>
        </c:title>
        <c:numFmt formatCode="#,##0" sourceLinked="0"/>
        <c:majorTickMark val="cross"/>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0024464"/>
        <c:crosses val="max"/>
        <c:crossBetween val="between"/>
      </c:valAx>
      <c:spPr>
        <a:noFill/>
        <a:ln w="25400">
          <a:noFill/>
        </a:ln>
      </c:spPr>
    </c:plotArea>
    <c:legend>
      <c:legendPos val="b"/>
      <c:layout>
        <c:manualLayout>
          <c:xMode val="edge"/>
          <c:yMode val="edge"/>
          <c:x val="1.7543909744808073E-2"/>
          <c:y val="0.89893617021276573"/>
          <c:w val="0.96199105100697602"/>
          <c:h val="8.510638297872343E-2"/>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cs-CZ"/>
              <a:t>Cost trend</a:t>
            </a:r>
          </a:p>
        </c:rich>
      </c:tx>
      <c:layout>
        <c:manualLayout>
          <c:xMode val="edge"/>
          <c:yMode val="edge"/>
          <c:x val="0.40233293426130634"/>
          <c:y val="4.7872340425531922E-2"/>
        </c:manualLayout>
      </c:layout>
      <c:overlay val="0"/>
      <c:spPr>
        <a:noFill/>
        <a:ln w="25400">
          <a:noFill/>
        </a:ln>
      </c:spPr>
    </c:title>
    <c:autoTitleDeleted val="0"/>
    <c:plotArea>
      <c:layout>
        <c:manualLayout>
          <c:layoutTarget val="inner"/>
          <c:xMode val="edge"/>
          <c:yMode val="edge"/>
          <c:x val="0.23323648362974281"/>
          <c:y val="0.22340425531914893"/>
          <c:w val="0.48979661562245991"/>
          <c:h val="0.47340425531914904"/>
        </c:manualLayout>
      </c:layout>
      <c:lineChart>
        <c:grouping val="standard"/>
        <c:varyColors val="0"/>
        <c:ser>
          <c:idx val="0"/>
          <c:order val="0"/>
          <c:tx>
            <c:strRef>
              <c:f>Inputs!$E$6:$F$6</c:f>
              <c:strCache>
                <c:ptCount val="1"/>
                <c:pt idx="0">
                  <c:v>Space heating &amp; DHW</c:v>
                </c:pt>
              </c:strCache>
            </c:strRef>
          </c:tx>
          <c:spPr>
            <a:ln w="25400">
              <a:solidFill>
                <a:srgbClr val="FF0000"/>
              </a:solidFill>
              <a:prstDash val="solid"/>
            </a:ln>
          </c:spPr>
          <c:marker>
            <c:symbol val="none"/>
          </c:marker>
          <c:cat>
            <c:strRef>
              <c:f>Inputs!$B$9:$B$44</c:f>
              <c:strCache>
                <c:ptCount val="36"/>
                <c:pt idx="0">
                  <c:v>2004/1</c:v>
                </c:pt>
                <c:pt idx="1">
                  <c:v>2004/2</c:v>
                </c:pt>
                <c:pt idx="2">
                  <c:v>2004/3</c:v>
                </c:pt>
                <c:pt idx="3">
                  <c:v>2004/4</c:v>
                </c:pt>
                <c:pt idx="4">
                  <c:v>2004/5</c:v>
                </c:pt>
                <c:pt idx="5">
                  <c:v>2004/6</c:v>
                </c:pt>
                <c:pt idx="6">
                  <c:v>2004/7</c:v>
                </c:pt>
                <c:pt idx="7">
                  <c:v>2004/8</c:v>
                </c:pt>
                <c:pt idx="8">
                  <c:v>2004/9</c:v>
                </c:pt>
                <c:pt idx="9">
                  <c:v>2004/10</c:v>
                </c:pt>
                <c:pt idx="10">
                  <c:v>2004/11</c:v>
                </c:pt>
                <c:pt idx="11">
                  <c:v>2004/12</c:v>
                </c:pt>
                <c:pt idx="12">
                  <c:v>2005/1</c:v>
                </c:pt>
                <c:pt idx="13">
                  <c:v>2005/2</c:v>
                </c:pt>
                <c:pt idx="14">
                  <c:v>2005/3</c:v>
                </c:pt>
                <c:pt idx="15">
                  <c:v>2005/4</c:v>
                </c:pt>
                <c:pt idx="16">
                  <c:v>2005/5</c:v>
                </c:pt>
                <c:pt idx="17">
                  <c:v>2005/6</c:v>
                </c:pt>
                <c:pt idx="18">
                  <c:v>2005/7</c:v>
                </c:pt>
                <c:pt idx="19">
                  <c:v>2005/8</c:v>
                </c:pt>
                <c:pt idx="20">
                  <c:v>2005/9</c:v>
                </c:pt>
                <c:pt idx="21">
                  <c:v>2005/10</c:v>
                </c:pt>
                <c:pt idx="22">
                  <c:v>2005/11</c:v>
                </c:pt>
                <c:pt idx="23">
                  <c:v>2005/12</c:v>
                </c:pt>
                <c:pt idx="24">
                  <c:v>2006/1</c:v>
                </c:pt>
                <c:pt idx="25">
                  <c:v>2006/2</c:v>
                </c:pt>
                <c:pt idx="26">
                  <c:v>2006/3</c:v>
                </c:pt>
                <c:pt idx="27">
                  <c:v>2006/4</c:v>
                </c:pt>
                <c:pt idx="28">
                  <c:v>2006/5</c:v>
                </c:pt>
                <c:pt idx="29">
                  <c:v>2006/6</c:v>
                </c:pt>
                <c:pt idx="30">
                  <c:v>2006/7</c:v>
                </c:pt>
                <c:pt idx="31">
                  <c:v>2006/8</c:v>
                </c:pt>
                <c:pt idx="32">
                  <c:v>2006/9</c:v>
                </c:pt>
                <c:pt idx="33">
                  <c:v>2006/10</c:v>
                </c:pt>
                <c:pt idx="34">
                  <c:v>2006/11</c:v>
                </c:pt>
                <c:pt idx="35">
                  <c:v>2006/12</c:v>
                </c:pt>
              </c:strCache>
            </c:strRef>
          </c:cat>
          <c:val>
            <c:numRef>
              <c:f>Inputs!$F$9:$F$44</c:f>
              <c:numCache>
                <c:formatCode>#,##0</c:formatCode>
                <c:ptCount val="36"/>
                <c:pt idx="0">
                  <c:v>13392.96</c:v>
                </c:pt>
                <c:pt idx="1">
                  <c:v>12937.3176</c:v>
                </c:pt>
                <c:pt idx="2">
                  <c:v>11840.468400000002</c:v>
                </c:pt>
                <c:pt idx="3">
                  <c:v>10493.258</c:v>
                </c:pt>
                <c:pt idx="4">
                  <c:v>7465.1892000000007</c:v>
                </c:pt>
                <c:pt idx="5">
                  <c:v>3782.2928000000002</c:v>
                </c:pt>
                <c:pt idx="6">
                  <c:v>4203.4508000000005</c:v>
                </c:pt>
                <c:pt idx="7">
                  <c:v>3006.018</c:v>
                </c:pt>
                <c:pt idx="8">
                  <c:v>5589.9392000000007</c:v>
                </c:pt>
                <c:pt idx="9">
                  <c:v>7181.48</c:v>
                </c:pt>
                <c:pt idx="10">
                  <c:v>11532.1612</c:v>
                </c:pt>
                <c:pt idx="11">
                  <c:v>13220.316000000001</c:v>
                </c:pt>
                <c:pt idx="12">
                  <c:v>14447.176000000001</c:v>
                </c:pt>
                <c:pt idx="13">
                  <c:v>10546.56</c:v>
                </c:pt>
                <c:pt idx="14">
                  <c:v>10671.76</c:v>
                </c:pt>
                <c:pt idx="15">
                  <c:v>7637.6319999999996</c:v>
                </c:pt>
                <c:pt idx="16">
                  <c:v>6457.84</c:v>
                </c:pt>
                <c:pt idx="17">
                  <c:v>4657.848</c:v>
                </c:pt>
                <c:pt idx="18">
                  <c:v>4491.9040000000005</c:v>
                </c:pt>
                <c:pt idx="19">
                  <c:v>2854.56</c:v>
                </c:pt>
                <c:pt idx="20">
                  <c:v>9797.16</c:v>
                </c:pt>
                <c:pt idx="21">
                  <c:v>8953.5319999999992</c:v>
                </c:pt>
                <c:pt idx="22">
                  <c:v>11611.94</c:v>
                </c:pt>
                <c:pt idx="23">
                  <c:v>14618.396000000001</c:v>
                </c:pt>
                <c:pt idx="24">
                  <c:v>16029.84</c:v>
                </c:pt>
                <c:pt idx="25">
                  <c:v>17096.759999999998</c:v>
                </c:pt>
                <c:pt idx="26">
                  <c:v>14857.56</c:v>
                </c:pt>
                <c:pt idx="27">
                  <c:v>8972.0400000000009</c:v>
                </c:pt>
                <c:pt idx="28">
                  <c:v>7324.56</c:v>
                </c:pt>
                <c:pt idx="29">
                  <c:v>5631.48</c:v>
                </c:pt>
                <c:pt idx="30">
                  <c:v>5241.76</c:v>
                </c:pt>
                <c:pt idx="31">
                  <c:v>5194.6400000000003</c:v>
                </c:pt>
                <c:pt idx="32">
                  <c:v>5724.08</c:v>
                </c:pt>
                <c:pt idx="33">
                  <c:v>10270.08</c:v>
                </c:pt>
                <c:pt idx="34">
                  <c:v>15814.92</c:v>
                </c:pt>
                <c:pt idx="35">
                  <c:v>17047.28</c:v>
                </c:pt>
              </c:numCache>
            </c:numRef>
          </c:val>
          <c:smooth val="0"/>
        </c:ser>
        <c:dLbls>
          <c:showLegendKey val="0"/>
          <c:showVal val="0"/>
          <c:showCatName val="0"/>
          <c:showSerName val="0"/>
          <c:showPercent val="0"/>
          <c:showBubbleSize val="0"/>
        </c:dLbls>
        <c:marker val="1"/>
        <c:smooth val="0"/>
        <c:axId val="414039952"/>
        <c:axId val="414039168"/>
      </c:lineChart>
      <c:lineChart>
        <c:grouping val="standard"/>
        <c:varyColors val="0"/>
        <c:ser>
          <c:idx val="0"/>
          <c:order val="1"/>
          <c:tx>
            <c:strRef>
              <c:f>Inputs!$C$6:$D$6</c:f>
              <c:strCache>
                <c:ptCount val="1"/>
                <c:pt idx="0">
                  <c:v>Process</c:v>
                </c:pt>
              </c:strCache>
            </c:strRef>
          </c:tx>
          <c:spPr>
            <a:ln w="25400">
              <a:solidFill>
                <a:srgbClr val="339966"/>
              </a:solidFill>
              <a:prstDash val="solid"/>
            </a:ln>
          </c:spPr>
          <c:marker>
            <c:symbol val="none"/>
          </c:marker>
          <c:cat>
            <c:strRef>
              <c:f>Inputs!$B$9:$B$44</c:f>
              <c:strCache>
                <c:ptCount val="36"/>
                <c:pt idx="0">
                  <c:v>2004/1</c:v>
                </c:pt>
                <c:pt idx="1">
                  <c:v>2004/2</c:v>
                </c:pt>
                <c:pt idx="2">
                  <c:v>2004/3</c:v>
                </c:pt>
                <c:pt idx="3">
                  <c:v>2004/4</c:v>
                </c:pt>
                <c:pt idx="4">
                  <c:v>2004/5</c:v>
                </c:pt>
                <c:pt idx="5">
                  <c:v>2004/6</c:v>
                </c:pt>
                <c:pt idx="6">
                  <c:v>2004/7</c:v>
                </c:pt>
                <c:pt idx="7">
                  <c:v>2004/8</c:v>
                </c:pt>
                <c:pt idx="8">
                  <c:v>2004/9</c:v>
                </c:pt>
                <c:pt idx="9">
                  <c:v>2004/10</c:v>
                </c:pt>
                <c:pt idx="10">
                  <c:v>2004/11</c:v>
                </c:pt>
                <c:pt idx="11">
                  <c:v>2004/12</c:v>
                </c:pt>
                <c:pt idx="12">
                  <c:v>2005/1</c:v>
                </c:pt>
                <c:pt idx="13">
                  <c:v>2005/2</c:v>
                </c:pt>
                <c:pt idx="14">
                  <c:v>2005/3</c:v>
                </c:pt>
                <c:pt idx="15">
                  <c:v>2005/4</c:v>
                </c:pt>
                <c:pt idx="16">
                  <c:v>2005/5</c:v>
                </c:pt>
                <c:pt idx="17">
                  <c:v>2005/6</c:v>
                </c:pt>
                <c:pt idx="18">
                  <c:v>2005/7</c:v>
                </c:pt>
                <c:pt idx="19">
                  <c:v>2005/8</c:v>
                </c:pt>
                <c:pt idx="20">
                  <c:v>2005/9</c:v>
                </c:pt>
                <c:pt idx="21">
                  <c:v>2005/10</c:v>
                </c:pt>
                <c:pt idx="22">
                  <c:v>2005/11</c:v>
                </c:pt>
                <c:pt idx="23">
                  <c:v>2005/12</c:v>
                </c:pt>
                <c:pt idx="24">
                  <c:v>2006/1</c:v>
                </c:pt>
                <c:pt idx="25">
                  <c:v>2006/2</c:v>
                </c:pt>
                <c:pt idx="26">
                  <c:v>2006/3</c:v>
                </c:pt>
                <c:pt idx="27">
                  <c:v>2006/4</c:v>
                </c:pt>
                <c:pt idx="28">
                  <c:v>2006/5</c:v>
                </c:pt>
                <c:pt idx="29">
                  <c:v>2006/6</c:v>
                </c:pt>
                <c:pt idx="30">
                  <c:v>2006/7</c:v>
                </c:pt>
                <c:pt idx="31">
                  <c:v>2006/8</c:v>
                </c:pt>
                <c:pt idx="32">
                  <c:v>2006/9</c:v>
                </c:pt>
                <c:pt idx="33">
                  <c:v>2006/10</c:v>
                </c:pt>
                <c:pt idx="34">
                  <c:v>2006/11</c:v>
                </c:pt>
                <c:pt idx="35">
                  <c:v>2006/12</c:v>
                </c:pt>
              </c:strCache>
            </c:strRef>
          </c:cat>
          <c:val>
            <c:numRef>
              <c:f>Inputs!$C$9:$C$44</c:f>
              <c:numCache>
                <c:formatCode>#,##0</c:formatCode>
                <c:ptCount val="36"/>
                <c:pt idx="0">
                  <c:v>3233750.5</c:v>
                </c:pt>
                <c:pt idx="1">
                  <c:v>3042366.1</c:v>
                </c:pt>
                <c:pt idx="2">
                  <c:v>3545457.5</c:v>
                </c:pt>
                <c:pt idx="3">
                  <c:v>3570384.6</c:v>
                </c:pt>
                <c:pt idx="4">
                  <c:v>3666713.2</c:v>
                </c:pt>
                <c:pt idx="5">
                  <c:v>3148137.5</c:v>
                </c:pt>
                <c:pt idx="6">
                  <c:v>3404426.1</c:v>
                </c:pt>
                <c:pt idx="7">
                  <c:v>3472146.8</c:v>
                </c:pt>
                <c:pt idx="8">
                  <c:v>3197067.2</c:v>
                </c:pt>
                <c:pt idx="9">
                  <c:v>3259460.2</c:v>
                </c:pt>
                <c:pt idx="10">
                  <c:v>3640018.8</c:v>
                </c:pt>
                <c:pt idx="11">
                  <c:v>3662697</c:v>
                </c:pt>
                <c:pt idx="12">
                  <c:v>3665758.6</c:v>
                </c:pt>
                <c:pt idx="13">
                  <c:v>3683109.1</c:v>
                </c:pt>
                <c:pt idx="14">
                  <c:v>4269242.0999999996</c:v>
                </c:pt>
                <c:pt idx="15">
                  <c:v>4064433.1</c:v>
                </c:pt>
                <c:pt idx="16">
                  <c:v>3784107.5</c:v>
                </c:pt>
                <c:pt idx="17">
                  <c:v>3906042.6</c:v>
                </c:pt>
                <c:pt idx="18">
                  <c:v>4078967.1</c:v>
                </c:pt>
                <c:pt idx="19">
                  <c:v>4245918.9000000004</c:v>
                </c:pt>
                <c:pt idx="20">
                  <c:v>3978876</c:v>
                </c:pt>
                <c:pt idx="21">
                  <c:v>4094073</c:v>
                </c:pt>
                <c:pt idx="22">
                  <c:v>4260130.4000000004</c:v>
                </c:pt>
                <c:pt idx="23">
                  <c:v>4184127.9</c:v>
                </c:pt>
                <c:pt idx="24">
                  <c:v>3771852.5</c:v>
                </c:pt>
                <c:pt idx="25">
                  <c:v>3645806.6</c:v>
                </c:pt>
                <c:pt idx="26">
                  <c:v>4017984.5</c:v>
                </c:pt>
                <c:pt idx="27">
                  <c:v>3370254</c:v>
                </c:pt>
                <c:pt idx="28">
                  <c:v>3398793.1</c:v>
                </c:pt>
                <c:pt idx="29">
                  <c:v>3382749.8</c:v>
                </c:pt>
                <c:pt idx="30">
                  <c:v>3372468.5</c:v>
                </c:pt>
                <c:pt idx="31">
                  <c:v>3568355</c:v>
                </c:pt>
                <c:pt idx="32">
                  <c:v>3572599.1</c:v>
                </c:pt>
                <c:pt idx="33">
                  <c:v>3648240.4</c:v>
                </c:pt>
                <c:pt idx="34">
                  <c:v>3947412.9</c:v>
                </c:pt>
                <c:pt idx="35">
                  <c:v>3742011</c:v>
                </c:pt>
              </c:numCache>
            </c:numRef>
          </c:val>
          <c:smooth val="0"/>
        </c:ser>
        <c:dLbls>
          <c:showLegendKey val="0"/>
          <c:showVal val="0"/>
          <c:showCatName val="0"/>
          <c:showSerName val="0"/>
          <c:showPercent val="0"/>
          <c:showBubbleSize val="0"/>
        </c:dLbls>
        <c:marker val="1"/>
        <c:smooth val="0"/>
        <c:axId val="414038384"/>
        <c:axId val="414041912"/>
      </c:lineChart>
      <c:catAx>
        <c:axId val="414039952"/>
        <c:scaling>
          <c:orientation val="minMax"/>
        </c:scaling>
        <c:delete val="0"/>
        <c:axPos val="b"/>
        <c:majorGridlines>
          <c:spPr>
            <a:ln w="3175">
              <a:solidFill>
                <a:srgbClr val="C0C0C0"/>
              </a:solidFill>
              <a:prstDash val="sysDash"/>
            </a:ln>
          </c:spPr>
        </c:majorGridlines>
        <c:numFmt formatCode="General" sourceLinked="1"/>
        <c:majorTickMark val="cross"/>
        <c:minorTickMark val="in"/>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039168"/>
        <c:crosses val="autoZero"/>
        <c:auto val="1"/>
        <c:lblAlgn val="ctr"/>
        <c:lblOffset val="100"/>
        <c:tickLblSkip val="12"/>
        <c:tickMarkSkip val="6"/>
        <c:noMultiLvlLbl val="0"/>
      </c:catAx>
      <c:valAx>
        <c:axId val="41403916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Space heating &amp; DHW €</a:t>
                </a:r>
              </a:p>
            </c:rich>
          </c:tx>
          <c:layout>
            <c:manualLayout>
              <c:xMode val="edge"/>
              <c:yMode val="edge"/>
              <c:x val="2.6239104408346068E-2"/>
              <c:y val="0.23936170212765959"/>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039952"/>
        <c:crosses val="autoZero"/>
        <c:crossBetween val="between"/>
      </c:valAx>
      <c:catAx>
        <c:axId val="414038384"/>
        <c:scaling>
          <c:orientation val="minMax"/>
        </c:scaling>
        <c:delete val="1"/>
        <c:axPos val="b"/>
        <c:numFmt formatCode="General" sourceLinked="1"/>
        <c:majorTickMark val="out"/>
        <c:minorTickMark val="none"/>
        <c:tickLblPos val="none"/>
        <c:crossAx val="414041912"/>
        <c:crosses val="autoZero"/>
        <c:auto val="1"/>
        <c:lblAlgn val="ctr"/>
        <c:lblOffset val="100"/>
        <c:noMultiLvlLbl val="0"/>
      </c:catAx>
      <c:valAx>
        <c:axId val="41404191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US"/>
                  <a:t>Process €</a:t>
                </a:r>
              </a:p>
            </c:rich>
          </c:tx>
          <c:layout>
            <c:manualLayout>
              <c:xMode val="edge"/>
              <c:yMode val="edge"/>
              <c:x val="0.89212954988376603"/>
              <c:y val="0.35638297872340441"/>
            </c:manualLayout>
          </c:layout>
          <c:overlay val="0"/>
          <c:spPr>
            <a:noFill/>
            <a:ln w="25400">
              <a:noFill/>
            </a:ln>
          </c:spPr>
        </c:title>
        <c:numFmt formatCode="#,##0"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038384"/>
        <c:crosses val="max"/>
        <c:crossBetween val="between"/>
      </c:valAx>
      <c:spPr>
        <a:noFill/>
        <a:ln w="25400">
          <a:noFill/>
        </a:ln>
      </c:spPr>
    </c:plotArea>
    <c:legend>
      <c:legendPos val="r"/>
      <c:layout>
        <c:manualLayout>
          <c:xMode val="edge"/>
          <c:yMode val="edge"/>
          <c:x val="7.2886401134294634E-2"/>
          <c:y val="0.7978723404255319"/>
          <c:w val="0.81632769270409988"/>
          <c:h val="0.18085106382978725"/>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cs-CZ"/>
              <a:t>Energy price</a:t>
            </a:r>
          </a:p>
        </c:rich>
      </c:tx>
      <c:layout>
        <c:manualLayout>
          <c:xMode val="edge"/>
          <c:yMode val="edge"/>
          <c:x val="0.37790697674418616"/>
          <c:y val="4.7619293667812021E-2"/>
        </c:manualLayout>
      </c:layout>
      <c:overlay val="0"/>
      <c:spPr>
        <a:noFill/>
        <a:ln w="25400">
          <a:noFill/>
        </a:ln>
      </c:spPr>
    </c:title>
    <c:autoTitleDeleted val="0"/>
    <c:plotArea>
      <c:layout>
        <c:manualLayout>
          <c:layoutTarget val="inner"/>
          <c:xMode val="edge"/>
          <c:yMode val="edge"/>
          <c:x val="0.24127906976744193"/>
          <c:y val="0.2910067946366291"/>
          <c:w val="0.52034883720930258"/>
          <c:h val="0.43386467564006526"/>
        </c:manualLayout>
      </c:layout>
      <c:lineChart>
        <c:grouping val="standard"/>
        <c:varyColors val="0"/>
        <c:ser>
          <c:idx val="0"/>
          <c:order val="0"/>
          <c:tx>
            <c:strRef>
              <c:f>Inputs!$E$6:$F$6</c:f>
              <c:strCache>
                <c:ptCount val="1"/>
                <c:pt idx="0">
                  <c:v>Space heating &amp; DHW</c:v>
                </c:pt>
              </c:strCache>
            </c:strRef>
          </c:tx>
          <c:spPr>
            <a:ln w="25400">
              <a:solidFill>
                <a:srgbClr val="FF0000"/>
              </a:solidFill>
              <a:prstDash val="solid"/>
            </a:ln>
          </c:spPr>
          <c:marker>
            <c:symbol val="none"/>
          </c:marker>
          <c:cat>
            <c:strRef>
              <c:f>Inputs!$B$9:$B$44</c:f>
              <c:strCache>
                <c:ptCount val="36"/>
                <c:pt idx="0">
                  <c:v>2004/1</c:v>
                </c:pt>
                <c:pt idx="1">
                  <c:v>2004/2</c:v>
                </c:pt>
                <c:pt idx="2">
                  <c:v>2004/3</c:v>
                </c:pt>
                <c:pt idx="3">
                  <c:v>2004/4</c:v>
                </c:pt>
                <c:pt idx="4">
                  <c:v>2004/5</c:v>
                </c:pt>
                <c:pt idx="5">
                  <c:v>2004/6</c:v>
                </c:pt>
                <c:pt idx="6">
                  <c:v>2004/7</c:v>
                </c:pt>
                <c:pt idx="7">
                  <c:v>2004/8</c:v>
                </c:pt>
                <c:pt idx="8">
                  <c:v>2004/9</c:v>
                </c:pt>
                <c:pt idx="9">
                  <c:v>2004/10</c:v>
                </c:pt>
                <c:pt idx="10">
                  <c:v>2004/11</c:v>
                </c:pt>
                <c:pt idx="11">
                  <c:v>2004/12</c:v>
                </c:pt>
                <c:pt idx="12">
                  <c:v>2005/1</c:v>
                </c:pt>
                <c:pt idx="13">
                  <c:v>2005/2</c:v>
                </c:pt>
                <c:pt idx="14">
                  <c:v>2005/3</c:v>
                </c:pt>
                <c:pt idx="15">
                  <c:v>2005/4</c:v>
                </c:pt>
                <c:pt idx="16">
                  <c:v>2005/5</c:v>
                </c:pt>
                <c:pt idx="17">
                  <c:v>2005/6</c:v>
                </c:pt>
                <c:pt idx="18">
                  <c:v>2005/7</c:v>
                </c:pt>
                <c:pt idx="19">
                  <c:v>2005/8</c:v>
                </c:pt>
                <c:pt idx="20">
                  <c:v>2005/9</c:v>
                </c:pt>
                <c:pt idx="21">
                  <c:v>2005/10</c:v>
                </c:pt>
                <c:pt idx="22">
                  <c:v>2005/11</c:v>
                </c:pt>
                <c:pt idx="23">
                  <c:v>2005/12</c:v>
                </c:pt>
                <c:pt idx="24">
                  <c:v>2006/1</c:v>
                </c:pt>
                <c:pt idx="25">
                  <c:v>2006/2</c:v>
                </c:pt>
                <c:pt idx="26">
                  <c:v>2006/3</c:v>
                </c:pt>
                <c:pt idx="27">
                  <c:v>2006/4</c:v>
                </c:pt>
                <c:pt idx="28">
                  <c:v>2006/5</c:v>
                </c:pt>
                <c:pt idx="29">
                  <c:v>2006/6</c:v>
                </c:pt>
                <c:pt idx="30">
                  <c:v>2006/7</c:v>
                </c:pt>
                <c:pt idx="31">
                  <c:v>2006/8</c:v>
                </c:pt>
                <c:pt idx="32">
                  <c:v>2006/9</c:v>
                </c:pt>
                <c:pt idx="33">
                  <c:v>2006/10</c:v>
                </c:pt>
                <c:pt idx="34">
                  <c:v>2006/11</c:v>
                </c:pt>
                <c:pt idx="35">
                  <c:v>2006/12</c:v>
                </c:pt>
              </c:strCache>
            </c:strRef>
          </c:cat>
          <c:val>
            <c:numRef>
              <c:f>Inputs!$AB$6:$AB$41</c:f>
              <c:numCache>
                <c:formatCode>General</c:formatCode>
                <c:ptCount val="36"/>
                <c:pt idx="3" formatCode="#,##0.00">
                  <c:v>0.20014435901459279</c:v>
                </c:pt>
                <c:pt idx="4" formatCode="#,##0.00">
                  <c:v>0.20079274637132322</c:v>
                </c:pt>
                <c:pt idx="5" formatCode="#,##0.00">
                  <c:v>0.20143565542255584</c:v>
                </c:pt>
                <c:pt idx="6" formatCode="#,##0.00">
                  <c:v>0.22238876066827312</c:v>
                </c:pt>
                <c:pt idx="7" formatCode="#,##0.00">
                  <c:v>0.22632004147327128</c:v>
                </c:pt>
                <c:pt idx="8" formatCode="#,##0.00">
                  <c:v>0.24067582546944699</c:v>
                </c:pt>
                <c:pt idx="9" formatCode="#,##0.00">
                  <c:v>0.23761465670258111</c:v>
                </c:pt>
                <c:pt idx="10" formatCode="#,##0.00">
                  <c:v>0.24894146680800316</c:v>
                </c:pt>
                <c:pt idx="11" formatCode="#,##0.00">
                  <c:v>0.2310684738980725</c:v>
                </c:pt>
                <c:pt idx="12" formatCode="#,##0.00">
                  <c:v>0.21839557946531477</c:v>
                </c:pt>
                <c:pt idx="13" formatCode="#,##0.00">
                  <c:v>0.21326076552369469</c:v>
                </c:pt>
                <c:pt idx="14" formatCode="#,##0.00">
                  <c:v>0.21326082853561709</c:v>
                </c:pt>
                <c:pt idx="15" formatCode="#,##0.00">
                  <c:v>0.21113484142793049</c:v>
                </c:pt>
                <c:pt idx="16" formatCode="#,##0.00">
                  <c:v>0.21519463613102791</c:v>
                </c:pt>
                <c:pt idx="17" formatCode="#,##0.00">
                  <c:v>0.21501513118393961</c:v>
                </c:pt>
                <c:pt idx="18" formatCode="#,##0.00">
                  <c:v>0.21163324004544321</c:v>
                </c:pt>
                <c:pt idx="19" formatCode="#,##0.00">
                  <c:v>0.21558974838337067</c:v>
                </c:pt>
                <c:pt idx="20" formatCode="#,##0.00">
                  <c:v>0.22624091703905189</c:v>
                </c:pt>
                <c:pt idx="21" formatCode="#,##0.00">
                  <c:v>0.22773336578045467</c:v>
                </c:pt>
                <c:pt idx="22" formatCode="#,##0.00">
                  <c:v>0.25476679221034215</c:v>
                </c:pt>
                <c:pt idx="23" formatCode="#,##0.00">
                  <c:v>0.2069955187269043</c:v>
                </c:pt>
                <c:pt idx="24" formatCode="#,##0.00">
                  <c:v>0.23868129290236587</c:v>
                </c:pt>
                <c:pt idx="25" formatCode="#,##0.00">
                  <c:v>0.23412632644378983</c:v>
                </c:pt>
                <c:pt idx="26" formatCode="#,##0.00">
                  <c:v>0.23107193100592127</c:v>
                </c:pt>
                <c:pt idx="27" formatCode="#,##0.00">
                  <c:v>0.2670634802733971</c:v>
                </c:pt>
                <c:pt idx="28" formatCode="#,##0.00">
                  <c:v>0.26810046577562557</c:v>
                </c:pt>
                <c:pt idx="29" formatCode="#,##0.00">
                  <c:v>0.26970971944947303</c:v>
                </c:pt>
                <c:pt idx="30" formatCode="#,##0.00">
                  <c:v>0.27318656996003998</c:v>
                </c:pt>
                <c:pt idx="31" formatCode="#,##0.00">
                  <c:v>0.27921500608734812</c:v>
                </c:pt>
                <c:pt idx="32" formatCode="#,##0.00">
                  <c:v>0.29019777088259674</c:v>
                </c:pt>
                <c:pt idx="33" formatCode="#,##0.00">
                  <c:v>0.31023001000215039</c:v>
                </c:pt>
                <c:pt idx="34" formatCode="#,##0.00">
                  <c:v>0.31028985290823569</c:v>
                </c:pt>
                <c:pt idx="35" formatCode="#,##0.00">
                  <c:v>0.30483507524800679</c:v>
                </c:pt>
              </c:numCache>
            </c:numRef>
          </c:val>
          <c:smooth val="0"/>
        </c:ser>
        <c:dLbls>
          <c:showLegendKey val="0"/>
          <c:showVal val="0"/>
          <c:showCatName val="0"/>
          <c:showSerName val="0"/>
          <c:showPercent val="0"/>
          <c:showBubbleSize val="0"/>
        </c:dLbls>
        <c:marker val="1"/>
        <c:smooth val="0"/>
        <c:axId val="414039560"/>
        <c:axId val="414034856"/>
      </c:lineChart>
      <c:lineChart>
        <c:grouping val="standard"/>
        <c:varyColors val="0"/>
        <c:ser>
          <c:idx val="0"/>
          <c:order val="1"/>
          <c:tx>
            <c:strRef>
              <c:f>Inputs!$C$6:$D$6</c:f>
              <c:strCache>
                <c:ptCount val="1"/>
                <c:pt idx="0">
                  <c:v>Process</c:v>
                </c:pt>
              </c:strCache>
            </c:strRef>
          </c:tx>
          <c:spPr>
            <a:ln w="25400">
              <a:solidFill>
                <a:srgbClr val="339966"/>
              </a:solidFill>
              <a:prstDash val="solid"/>
            </a:ln>
          </c:spPr>
          <c:marker>
            <c:symbol val="none"/>
          </c:marker>
          <c:cat>
            <c:strRef>
              <c:f>Inputs!$B$9:$B$44</c:f>
              <c:strCache>
                <c:ptCount val="36"/>
                <c:pt idx="0">
                  <c:v>2004/1</c:v>
                </c:pt>
                <c:pt idx="1">
                  <c:v>2004/2</c:v>
                </c:pt>
                <c:pt idx="2">
                  <c:v>2004/3</c:v>
                </c:pt>
                <c:pt idx="3">
                  <c:v>2004/4</c:v>
                </c:pt>
                <c:pt idx="4">
                  <c:v>2004/5</c:v>
                </c:pt>
                <c:pt idx="5">
                  <c:v>2004/6</c:v>
                </c:pt>
                <c:pt idx="6">
                  <c:v>2004/7</c:v>
                </c:pt>
                <c:pt idx="7">
                  <c:v>2004/8</c:v>
                </c:pt>
                <c:pt idx="8">
                  <c:v>2004/9</c:v>
                </c:pt>
                <c:pt idx="9">
                  <c:v>2004/10</c:v>
                </c:pt>
                <c:pt idx="10">
                  <c:v>2004/11</c:v>
                </c:pt>
                <c:pt idx="11">
                  <c:v>2004/12</c:v>
                </c:pt>
                <c:pt idx="12">
                  <c:v>2005/1</c:v>
                </c:pt>
                <c:pt idx="13">
                  <c:v>2005/2</c:v>
                </c:pt>
                <c:pt idx="14">
                  <c:v>2005/3</c:v>
                </c:pt>
                <c:pt idx="15">
                  <c:v>2005/4</c:v>
                </c:pt>
                <c:pt idx="16">
                  <c:v>2005/5</c:v>
                </c:pt>
                <c:pt idx="17">
                  <c:v>2005/6</c:v>
                </c:pt>
                <c:pt idx="18">
                  <c:v>2005/7</c:v>
                </c:pt>
                <c:pt idx="19">
                  <c:v>2005/8</c:v>
                </c:pt>
                <c:pt idx="20">
                  <c:v>2005/9</c:v>
                </c:pt>
                <c:pt idx="21">
                  <c:v>2005/10</c:v>
                </c:pt>
                <c:pt idx="22">
                  <c:v>2005/11</c:v>
                </c:pt>
                <c:pt idx="23">
                  <c:v>2005/12</c:v>
                </c:pt>
                <c:pt idx="24">
                  <c:v>2006/1</c:v>
                </c:pt>
                <c:pt idx="25">
                  <c:v>2006/2</c:v>
                </c:pt>
                <c:pt idx="26">
                  <c:v>2006/3</c:v>
                </c:pt>
                <c:pt idx="27">
                  <c:v>2006/4</c:v>
                </c:pt>
                <c:pt idx="28">
                  <c:v>2006/5</c:v>
                </c:pt>
                <c:pt idx="29">
                  <c:v>2006/6</c:v>
                </c:pt>
                <c:pt idx="30">
                  <c:v>2006/7</c:v>
                </c:pt>
                <c:pt idx="31">
                  <c:v>2006/8</c:v>
                </c:pt>
                <c:pt idx="32">
                  <c:v>2006/9</c:v>
                </c:pt>
                <c:pt idx="33">
                  <c:v>2006/10</c:v>
                </c:pt>
                <c:pt idx="34">
                  <c:v>2006/11</c:v>
                </c:pt>
                <c:pt idx="35">
                  <c:v>2006/12</c:v>
                </c:pt>
              </c:strCache>
            </c:strRef>
          </c:cat>
          <c:val>
            <c:numRef>
              <c:f>Inputs!$AA$6:$AA$41</c:f>
              <c:numCache>
                <c:formatCode>General</c:formatCode>
                <c:ptCount val="36"/>
                <c:pt idx="1">
                  <c:v>0</c:v>
                </c:pt>
                <c:pt idx="2">
                  <c:v>0</c:v>
                </c:pt>
                <c:pt idx="3" formatCode="#,##0.00">
                  <c:v>5.1736312990133287E-2</c:v>
                </c:pt>
                <c:pt idx="4" formatCode="#,##0.00">
                  <c:v>5.2835670237056605E-2</c:v>
                </c:pt>
                <c:pt idx="5" formatCode="#,##0.00">
                  <c:v>5.2251953379782438E-2</c:v>
                </c:pt>
                <c:pt idx="6" formatCode="#,##0.00">
                  <c:v>4.3175525684263812E-2</c:v>
                </c:pt>
                <c:pt idx="7" formatCode="#,##0.00">
                  <c:v>4.1495568292606026E-2</c:v>
                </c:pt>
                <c:pt idx="8" formatCode="#,##0.00">
                  <c:v>4.5750381614526048E-2</c:v>
                </c:pt>
                <c:pt idx="9" formatCode="#,##0.00">
                  <c:v>4.3832258247579525E-2</c:v>
                </c:pt>
                <c:pt idx="10" formatCode="#,##0.00">
                  <c:v>4.38377755226248E-2</c:v>
                </c:pt>
                <c:pt idx="11" formatCode="#,##0.00">
                  <c:v>4.6903632178891957E-2</c:v>
                </c:pt>
                <c:pt idx="12" formatCode="#,##0.00">
                  <c:v>5.1135124766978284E-2</c:v>
                </c:pt>
                <c:pt idx="13" formatCode="#,##0.00">
                  <c:v>5.0310089607229498E-2</c:v>
                </c:pt>
                <c:pt idx="14" formatCode="#,##0.00">
                  <c:v>5.0336069841431054E-2</c:v>
                </c:pt>
                <c:pt idx="15" formatCode="#,##0.00">
                  <c:v>5.4818891784090745E-2</c:v>
                </c:pt>
                <c:pt idx="16" formatCode="#,##0.00">
                  <c:v>5.4800351148978993E-2</c:v>
                </c:pt>
                <c:pt idx="17" formatCode="#,##0.00">
                  <c:v>5.5271419721078831E-2</c:v>
                </c:pt>
                <c:pt idx="18" formatCode="#,##0.00">
                  <c:v>5.4903656797795485E-2</c:v>
                </c:pt>
                <c:pt idx="19" formatCode="#,##0.00">
                  <c:v>5.6497959426364069E-2</c:v>
                </c:pt>
                <c:pt idx="20" formatCode="#,##0.00">
                  <c:v>5.7796085480480937E-2</c:v>
                </c:pt>
                <c:pt idx="21" formatCode="#,##0.00">
                  <c:v>5.8524701510831015E-2</c:v>
                </c:pt>
                <c:pt idx="22" formatCode="#,##0.00">
                  <c:v>5.5181312106550126E-2</c:v>
                </c:pt>
                <c:pt idx="23" formatCode="#,##0.00">
                  <c:v>5.5002841003338639E-2</c:v>
                </c:pt>
                <c:pt idx="24" formatCode="#,##0.00">
                  <c:v>5.4611281235092776E-2</c:v>
                </c:pt>
                <c:pt idx="25" formatCode="#,##0.00">
                  <c:v>5.4448693870966958E-2</c:v>
                </c:pt>
                <c:pt idx="26" formatCode="#,##0.00">
                  <c:v>5.4635964641520644E-2</c:v>
                </c:pt>
                <c:pt idx="27" formatCode="#,##0.00">
                  <c:v>6.1390830102714782E-2</c:v>
                </c:pt>
                <c:pt idx="28" formatCode="#,##0.00">
                  <c:v>6.2121052718484858E-2</c:v>
                </c:pt>
                <c:pt idx="29" formatCode="#,##0.00">
                  <c:v>6.201553440537165E-2</c:v>
                </c:pt>
                <c:pt idx="30" formatCode="#,##0.00">
                  <c:v>6.226408692045169E-2</c:v>
                </c:pt>
                <c:pt idx="31" formatCode="#,##0.00">
                  <c:v>6.2894280914010336E-2</c:v>
                </c:pt>
                <c:pt idx="32" formatCode="#,##0.00">
                  <c:v>6.3507907087896359E-2</c:v>
                </c:pt>
                <c:pt idx="33" formatCode="#,##0.00">
                  <c:v>6.2058027821460741E-2</c:v>
                </c:pt>
                <c:pt idx="34" formatCode="#,##0.00">
                  <c:v>6.3537889027296901E-2</c:v>
                </c:pt>
                <c:pt idx="35" formatCode="#,##0.00">
                  <c:v>6.2870981521548269E-2</c:v>
                </c:pt>
              </c:numCache>
            </c:numRef>
          </c:val>
          <c:smooth val="0"/>
        </c:ser>
        <c:dLbls>
          <c:showLegendKey val="0"/>
          <c:showVal val="0"/>
          <c:showCatName val="0"/>
          <c:showSerName val="0"/>
          <c:showPercent val="0"/>
          <c:showBubbleSize val="0"/>
        </c:dLbls>
        <c:marker val="1"/>
        <c:smooth val="0"/>
        <c:axId val="414040736"/>
        <c:axId val="414041128"/>
      </c:lineChart>
      <c:catAx>
        <c:axId val="414039560"/>
        <c:scaling>
          <c:orientation val="minMax"/>
        </c:scaling>
        <c:delete val="0"/>
        <c:axPos val="b"/>
        <c:majorGridlines>
          <c:spPr>
            <a:ln w="3175">
              <a:solidFill>
                <a:srgbClr val="C0C0C0"/>
              </a:solidFill>
              <a:prstDash val="sysDash"/>
            </a:ln>
          </c:spPr>
        </c:majorGridlines>
        <c:numFmt formatCode="General" sourceLinked="1"/>
        <c:majorTickMark val="cross"/>
        <c:minorTickMark val="in"/>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034856"/>
        <c:crosses val="autoZero"/>
        <c:auto val="1"/>
        <c:lblAlgn val="ctr"/>
        <c:lblOffset val="100"/>
        <c:tickLblSkip val="12"/>
        <c:tickMarkSkip val="6"/>
        <c:noMultiLvlLbl val="0"/>
      </c:catAx>
      <c:valAx>
        <c:axId val="41403485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Space heating &amp; DHW €/Nm3</a:t>
                </a:r>
              </a:p>
            </c:rich>
          </c:tx>
          <c:layout>
            <c:manualLayout>
              <c:xMode val="edge"/>
              <c:yMode val="edge"/>
              <c:x val="6.9767441860465129E-2"/>
              <c:y val="0.24338750096881698"/>
            </c:manualLayout>
          </c:layout>
          <c:overlay val="0"/>
          <c:spPr>
            <a:noFill/>
            <a:ln w="25400">
              <a:noFill/>
            </a:ln>
          </c:spPr>
        </c:title>
        <c:numFmt formatCode="#,##0.0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039560"/>
        <c:crosses val="autoZero"/>
        <c:crossBetween val="between"/>
      </c:valAx>
      <c:catAx>
        <c:axId val="414040736"/>
        <c:scaling>
          <c:orientation val="minMax"/>
        </c:scaling>
        <c:delete val="1"/>
        <c:axPos val="b"/>
        <c:numFmt formatCode="General" sourceLinked="1"/>
        <c:majorTickMark val="out"/>
        <c:minorTickMark val="none"/>
        <c:tickLblPos val="none"/>
        <c:crossAx val="414041128"/>
        <c:crosses val="autoZero"/>
        <c:auto val="1"/>
        <c:lblAlgn val="ctr"/>
        <c:lblOffset val="100"/>
        <c:noMultiLvlLbl val="0"/>
      </c:catAx>
      <c:valAx>
        <c:axId val="41404112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US"/>
                  <a:t>Process €/kWh</a:t>
                </a:r>
              </a:p>
            </c:rich>
          </c:tx>
          <c:layout>
            <c:manualLayout>
              <c:xMode val="edge"/>
              <c:yMode val="edge"/>
              <c:x val="0.85174418604651181"/>
              <c:y val="0.36508125145322551"/>
            </c:manualLayout>
          </c:layout>
          <c:overlay val="0"/>
          <c:spPr>
            <a:noFill/>
            <a:ln w="25400">
              <a:noFill/>
            </a:ln>
          </c:spPr>
        </c:title>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040736"/>
        <c:crosses val="max"/>
        <c:crossBetween val="between"/>
      </c:valAx>
      <c:spPr>
        <a:noFill/>
        <a:ln w="25400">
          <a:noFill/>
        </a:ln>
      </c:spPr>
    </c:plotArea>
    <c:legend>
      <c:legendPos val="b"/>
      <c:layout>
        <c:manualLayout>
          <c:xMode val="edge"/>
          <c:yMode val="edge"/>
          <c:x val="2.0348837209302334E-2"/>
          <c:y val="0.91005761231818572"/>
          <c:w val="0.96511627906976749"/>
          <c:h val="7.4074456816596496E-2"/>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cs-CZ"/>
              <a:t>Regression Analysis</a:t>
            </a:r>
          </a:p>
        </c:rich>
      </c:tx>
      <c:layout>
        <c:manualLayout>
          <c:xMode val="edge"/>
          <c:yMode val="edge"/>
          <c:x val="0.32328767123287688"/>
          <c:y val="4.2857342156539059E-2"/>
        </c:manualLayout>
      </c:layout>
      <c:overlay val="0"/>
      <c:spPr>
        <a:noFill/>
        <a:ln w="25400">
          <a:noFill/>
        </a:ln>
      </c:spPr>
    </c:title>
    <c:autoTitleDeleted val="0"/>
    <c:plotArea>
      <c:layout>
        <c:manualLayout>
          <c:layoutTarget val="inner"/>
          <c:xMode val="edge"/>
          <c:yMode val="edge"/>
          <c:x val="0.27945205479452057"/>
          <c:y val="0.26666790675179847"/>
          <c:w val="0.68219178082191767"/>
          <c:h val="0.37619222559628718"/>
        </c:manualLayout>
      </c:layout>
      <c:scatterChart>
        <c:scatterStyle val="lineMarker"/>
        <c:varyColors val="0"/>
        <c:ser>
          <c:idx val="0"/>
          <c:order val="0"/>
          <c:tx>
            <c:strRef>
              <c:f>'Savings Area I'!$C$6:$D$6</c:f>
              <c:strCache>
                <c:ptCount val="1"/>
                <c:pt idx="0">
                  <c:v>Process</c:v>
                </c:pt>
              </c:strCache>
            </c:strRef>
          </c:tx>
          <c:spPr>
            <a:ln w="28575">
              <a:noFill/>
            </a:ln>
          </c:spPr>
          <c:marker>
            <c:symbol val="diamond"/>
            <c:size val="5"/>
            <c:spPr>
              <a:solidFill>
                <a:srgbClr val="0000FF"/>
              </a:solidFill>
              <a:ln>
                <a:solidFill>
                  <a:srgbClr val="0000FF"/>
                </a:solidFill>
                <a:prstDash val="solid"/>
              </a:ln>
            </c:spPr>
          </c:marker>
          <c:trendline>
            <c:spPr>
              <a:ln w="25400">
                <a:solidFill>
                  <a:srgbClr val="FF0000"/>
                </a:solidFill>
              </a:ln>
            </c:spPr>
            <c:trendlineType val="linear"/>
            <c:dispRSqr val="0"/>
            <c:dispEq val="0"/>
          </c:trendline>
          <c:xVal>
            <c:numRef>
              <c:f>'Savings Area I'!$D$9:$D$44</c:f>
              <c:numCache>
                <c:formatCode>General</c:formatCode>
                <c:ptCount val="36"/>
                <c:pt idx="0">
                  <c:v>20720</c:v>
                </c:pt>
                <c:pt idx="1">
                  <c:v>20368</c:v>
                </c:pt>
                <c:pt idx="2">
                  <c:v>22648</c:v>
                </c:pt>
                <c:pt idx="3">
                  <c:v>22187</c:v>
                </c:pt>
                <c:pt idx="4">
                  <c:v>22913</c:v>
                </c:pt>
                <c:pt idx="5">
                  <c:v>18789</c:v>
                </c:pt>
                <c:pt idx="6">
                  <c:v>23618</c:v>
                </c:pt>
                <c:pt idx="7">
                  <c:v>25714</c:v>
                </c:pt>
                <c:pt idx="8">
                  <c:v>22211</c:v>
                </c:pt>
                <c:pt idx="9">
                  <c:v>22965</c:v>
                </c:pt>
                <c:pt idx="10">
                  <c:v>24859</c:v>
                </c:pt>
                <c:pt idx="11">
                  <c:v>22466</c:v>
                </c:pt>
                <c:pt idx="12">
                  <c:v>24809</c:v>
                </c:pt>
                <c:pt idx="13">
                  <c:v>25027</c:v>
                </c:pt>
                <c:pt idx="14">
                  <c:v>27840</c:v>
                </c:pt>
                <c:pt idx="15">
                  <c:v>27630</c:v>
                </c:pt>
                <c:pt idx="16">
                  <c:v>26330</c:v>
                </c:pt>
                <c:pt idx="17">
                  <c:v>25424</c:v>
                </c:pt>
                <c:pt idx="18">
                  <c:v>25964</c:v>
                </c:pt>
                <c:pt idx="19">
                  <c:v>27050</c:v>
                </c:pt>
                <c:pt idx="20">
                  <c:v>27020</c:v>
                </c:pt>
                <c:pt idx="21">
                  <c:v>26655</c:v>
                </c:pt>
                <c:pt idx="22">
                  <c:v>27190</c:v>
                </c:pt>
                <c:pt idx="23">
                  <c:v>26000</c:v>
                </c:pt>
                <c:pt idx="24">
                  <c:v>27422</c:v>
                </c:pt>
                <c:pt idx="25">
                  <c:v>25074</c:v>
                </c:pt>
                <c:pt idx="26">
                  <c:v>28316</c:v>
                </c:pt>
                <c:pt idx="27">
                  <c:v>24820</c:v>
                </c:pt>
                <c:pt idx="28">
                  <c:v>23880</c:v>
                </c:pt>
                <c:pt idx="29">
                  <c:v>24170</c:v>
                </c:pt>
                <c:pt idx="30">
                  <c:v>24960</c:v>
                </c:pt>
                <c:pt idx="31">
                  <c:v>24750</c:v>
                </c:pt>
                <c:pt idx="32">
                  <c:v>22660</c:v>
                </c:pt>
                <c:pt idx="33">
                  <c:v>26655</c:v>
                </c:pt>
                <c:pt idx="34">
                  <c:v>27050</c:v>
                </c:pt>
                <c:pt idx="35">
                  <c:v>25760</c:v>
                </c:pt>
              </c:numCache>
            </c:numRef>
          </c:xVal>
          <c:yVal>
            <c:numRef>
              <c:f>'Savings Area I'!$C$9:$C$44</c:f>
              <c:numCache>
                <c:formatCode>0</c:formatCode>
                <c:ptCount val="36"/>
                <c:pt idx="0">
                  <c:v>3233750.5</c:v>
                </c:pt>
                <c:pt idx="1">
                  <c:v>3042366.1</c:v>
                </c:pt>
                <c:pt idx="2">
                  <c:v>3545457.5</c:v>
                </c:pt>
                <c:pt idx="3">
                  <c:v>3570384.6</c:v>
                </c:pt>
                <c:pt idx="4">
                  <c:v>3666713.2</c:v>
                </c:pt>
                <c:pt idx="5">
                  <c:v>3148137.5</c:v>
                </c:pt>
                <c:pt idx="6">
                  <c:v>3404426.1</c:v>
                </c:pt>
                <c:pt idx="7">
                  <c:v>3472146.8</c:v>
                </c:pt>
                <c:pt idx="8">
                  <c:v>3197067.2</c:v>
                </c:pt>
                <c:pt idx="9">
                  <c:v>3259460.2</c:v>
                </c:pt>
                <c:pt idx="10">
                  <c:v>3640018.8</c:v>
                </c:pt>
                <c:pt idx="11">
                  <c:v>3662697</c:v>
                </c:pt>
                <c:pt idx="12">
                  <c:v>3665758.6</c:v>
                </c:pt>
                <c:pt idx="13">
                  <c:v>3683109.1</c:v>
                </c:pt>
                <c:pt idx="14">
                  <c:v>4269242.0999999996</c:v>
                </c:pt>
                <c:pt idx="15">
                  <c:v>4064433.1</c:v>
                </c:pt>
                <c:pt idx="16">
                  <c:v>3784107.5</c:v>
                </c:pt>
                <c:pt idx="17">
                  <c:v>3906042.6</c:v>
                </c:pt>
                <c:pt idx="18">
                  <c:v>4078967.1</c:v>
                </c:pt>
                <c:pt idx="19">
                  <c:v>4245918.9000000004</c:v>
                </c:pt>
                <c:pt idx="20">
                  <c:v>3978876</c:v>
                </c:pt>
                <c:pt idx="21">
                  <c:v>4094073</c:v>
                </c:pt>
                <c:pt idx="22">
                  <c:v>4260130.4000000004</c:v>
                </c:pt>
                <c:pt idx="23">
                  <c:v>4184127.9</c:v>
                </c:pt>
                <c:pt idx="24">
                  <c:v>3771852.5</c:v>
                </c:pt>
                <c:pt idx="25">
                  <c:v>3645806.6</c:v>
                </c:pt>
                <c:pt idx="26">
                  <c:v>4017984.5</c:v>
                </c:pt>
                <c:pt idx="27">
                  <c:v>3370254</c:v>
                </c:pt>
                <c:pt idx="28">
                  <c:v>3398793.1</c:v>
                </c:pt>
                <c:pt idx="29">
                  <c:v>3382749.8</c:v>
                </c:pt>
                <c:pt idx="30">
                  <c:v>3372468.5</c:v>
                </c:pt>
                <c:pt idx="31">
                  <c:v>3568355</c:v>
                </c:pt>
                <c:pt idx="32">
                  <c:v>3572599.1</c:v>
                </c:pt>
                <c:pt idx="33">
                  <c:v>3648240.4</c:v>
                </c:pt>
                <c:pt idx="34">
                  <c:v>3947412.9</c:v>
                </c:pt>
                <c:pt idx="35">
                  <c:v>3742011</c:v>
                </c:pt>
              </c:numCache>
            </c:numRef>
          </c:yVal>
          <c:smooth val="0"/>
        </c:ser>
        <c:dLbls>
          <c:showLegendKey val="0"/>
          <c:showVal val="0"/>
          <c:showCatName val="0"/>
          <c:showSerName val="0"/>
          <c:showPercent val="0"/>
          <c:showBubbleSize val="0"/>
        </c:dLbls>
        <c:axId val="408510152"/>
        <c:axId val="408510544"/>
      </c:scatterChart>
      <c:valAx>
        <c:axId val="408510152"/>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US"/>
                  <a:t>Production t</a:t>
                </a:r>
              </a:p>
            </c:rich>
          </c:tx>
          <c:layout>
            <c:manualLayout>
              <c:xMode val="edge"/>
              <c:yMode val="edge"/>
              <c:x val="0.53698630136986292"/>
              <c:y val="0.82857528169308836"/>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408510544"/>
        <c:crosses val="autoZero"/>
        <c:crossBetween val="midCat"/>
      </c:valAx>
      <c:valAx>
        <c:axId val="40851054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Consumption kWh</a:t>
                </a:r>
              </a:p>
            </c:rich>
          </c:tx>
          <c:layout>
            <c:manualLayout>
              <c:xMode val="edge"/>
              <c:yMode val="edge"/>
              <c:x val="4.3835616438356179E-2"/>
              <c:y val="0.30476332200205541"/>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8510152"/>
        <c:crosses val="autoZero"/>
        <c:crossBetween val="midCat"/>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Regression Analysis</a:t>
            </a:r>
          </a:p>
        </c:rich>
      </c:tx>
      <c:layout>
        <c:manualLayout>
          <c:xMode val="edge"/>
          <c:yMode val="edge"/>
          <c:x val="0.32614555256064692"/>
          <c:y val="4.2857342156539059E-2"/>
        </c:manualLayout>
      </c:layout>
      <c:overlay val="0"/>
      <c:spPr>
        <a:noFill/>
        <a:ln w="25400">
          <a:noFill/>
        </a:ln>
      </c:spPr>
    </c:title>
    <c:autoTitleDeleted val="0"/>
    <c:plotArea>
      <c:layout>
        <c:manualLayout>
          <c:layoutTarget val="inner"/>
          <c:xMode val="edge"/>
          <c:yMode val="edge"/>
          <c:x val="0.23450134770889491"/>
          <c:y val="0.26666790675179847"/>
          <c:w val="0.7277628032345016"/>
          <c:h val="0.41428764084654418"/>
        </c:manualLayout>
      </c:layout>
      <c:scatterChart>
        <c:scatterStyle val="lineMarker"/>
        <c:varyColors val="0"/>
        <c:ser>
          <c:idx val="0"/>
          <c:order val="0"/>
          <c:tx>
            <c:strRef>
              <c:f>'Savings Area II'!$C$6</c:f>
              <c:strCache>
                <c:ptCount val="1"/>
                <c:pt idx="0">
                  <c:v>Space heating &amp; DHW</c:v>
                </c:pt>
              </c:strCache>
            </c:strRef>
          </c:tx>
          <c:spPr>
            <a:ln w="28575">
              <a:noFill/>
            </a:ln>
          </c:spPr>
          <c:marker>
            <c:symbol val="diamond"/>
            <c:size val="5"/>
            <c:spPr>
              <a:solidFill>
                <a:srgbClr val="0000FF"/>
              </a:solidFill>
              <a:ln>
                <a:solidFill>
                  <a:srgbClr val="0000FF"/>
                </a:solidFill>
                <a:prstDash val="solid"/>
              </a:ln>
            </c:spPr>
          </c:marker>
          <c:trendline>
            <c:spPr>
              <a:ln w="25400">
                <a:solidFill>
                  <a:srgbClr val="FF0000"/>
                </a:solidFill>
              </a:ln>
            </c:spPr>
            <c:trendlineType val="linear"/>
            <c:dispRSqr val="0"/>
            <c:dispEq val="0"/>
          </c:trendline>
          <c:xVal>
            <c:numRef>
              <c:f>'Savings Area II'!$D$9:$D$44</c:f>
              <c:numCache>
                <c:formatCode>General</c:formatCode>
                <c:ptCount val="36"/>
                <c:pt idx="0">
                  <c:v>712.6</c:v>
                </c:pt>
                <c:pt idx="1">
                  <c:v>693.8</c:v>
                </c:pt>
                <c:pt idx="2">
                  <c:v>519.6</c:v>
                </c:pt>
                <c:pt idx="3">
                  <c:v>405.2</c:v>
                </c:pt>
                <c:pt idx="4">
                  <c:v>185.4</c:v>
                </c:pt>
                <c:pt idx="5">
                  <c:v>54.4</c:v>
                </c:pt>
                <c:pt idx="6">
                  <c:v>84.8</c:v>
                </c:pt>
                <c:pt idx="7">
                  <c:v>50.2</c:v>
                </c:pt>
                <c:pt idx="8">
                  <c:v>220.8</c:v>
                </c:pt>
                <c:pt idx="9">
                  <c:v>495.3</c:v>
                </c:pt>
                <c:pt idx="10">
                  <c:v>512.5</c:v>
                </c:pt>
                <c:pt idx="11">
                  <c:v>662.2</c:v>
                </c:pt>
                <c:pt idx="12">
                  <c:v>751.2</c:v>
                </c:pt>
                <c:pt idx="13">
                  <c:v>558.5</c:v>
                </c:pt>
                <c:pt idx="14">
                  <c:v>545.4</c:v>
                </c:pt>
                <c:pt idx="15">
                  <c:v>349.1</c:v>
                </c:pt>
                <c:pt idx="16">
                  <c:v>279.2</c:v>
                </c:pt>
                <c:pt idx="17">
                  <c:v>150.30000000000001</c:v>
                </c:pt>
                <c:pt idx="18">
                  <c:v>98.9</c:v>
                </c:pt>
                <c:pt idx="19">
                  <c:v>76.900000000000006</c:v>
                </c:pt>
                <c:pt idx="20">
                  <c:v>213.1</c:v>
                </c:pt>
                <c:pt idx="21">
                  <c:v>360.9</c:v>
                </c:pt>
                <c:pt idx="22">
                  <c:v>527.1</c:v>
                </c:pt>
                <c:pt idx="23">
                  <c:v>665.8</c:v>
                </c:pt>
                <c:pt idx="24">
                  <c:v>635.20000000000005</c:v>
                </c:pt>
                <c:pt idx="25">
                  <c:v>677.4</c:v>
                </c:pt>
                <c:pt idx="26">
                  <c:v>583.6</c:v>
                </c:pt>
                <c:pt idx="27">
                  <c:v>337.3</c:v>
                </c:pt>
                <c:pt idx="28">
                  <c:v>231.6</c:v>
                </c:pt>
                <c:pt idx="29">
                  <c:v>121.8</c:v>
                </c:pt>
                <c:pt idx="30">
                  <c:v>97.9</c:v>
                </c:pt>
                <c:pt idx="31">
                  <c:v>139.9</c:v>
                </c:pt>
                <c:pt idx="32">
                  <c:v>186.1</c:v>
                </c:pt>
                <c:pt idx="33">
                  <c:v>348.9</c:v>
                </c:pt>
                <c:pt idx="34">
                  <c:v>561.9</c:v>
                </c:pt>
                <c:pt idx="35">
                  <c:v>670.3</c:v>
                </c:pt>
              </c:numCache>
            </c:numRef>
          </c:xVal>
          <c:yVal>
            <c:numRef>
              <c:f>'Savings Area II'!$C$9:$C$44</c:f>
              <c:numCache>
                <c:formatCode>0</c:formatCode>
                <c:ptCount val="36"/>
                <c:pt idx="0">
                  <c:v>66916.5</c:v>
                </c:pt>
                <c:pt idx="1">
                  <c:v>64431.199999999997</c:v>
                </c:pt>
                <c:pt idx="2">
                  <c:v>58780.4</c:v>
                </c:pt>
                <c:pt idx="3">
                  <c:v>47184.3</c:v>
                </c:pt>
                <c:pt idx="4">
                  <c:v>32985.1</c:v>
                </c:pt>
                <c:pt idx="5">
                  <c:v>15715.3</c:v>
                </c:pt>
                <c:pt idx="6">
                  <c:v>17690.2</c:v>
                </c:pt>
                <c:pt idx="7">
                  <c:v>12075.2</c:v>
                </c:pt>
                <c:pt idx="8">
                  <c:v>24191.7</c:v>
                </c:pt>
                <c:pt idx="9">
                  <c:v>32882.9</c:v>
                </c:pt>
                <c:pt idx="10">
                  <c:v>54075.4</c:v>
                </c:pt>
                <c:pt idx="11">
                  <c:v>61991.3</c:v>
                </c:pt>
                <c:pt idx="12">
                  <c:v>68426.3</c:v>
                </c:pt>
                <c:pt idx="13">
                  <c:v>49009.4</c:v>
                </c:pt>
                <c:pt idx="14">
                  <c:v>49632.6</c:v>
                </c:pt>
                <c:pt idx="15">
                  <c:v>36089</c:v>
                </c:pt>
                <c:pt idx="16">
                  <c:v>29954.3</c:v>
                </c:pt>
                <c:pt idx="17">
                  <c:v>20588</c:v>
                </c:pt>
                <c:pt idx="18">
                  <c:v>19724.400000000001</c:v>
                </c:pt>
                <c:pt idx="19">
                  <c:v>11204.6</c:v>
                </c:pt>
                <c:pt idx="20">
                  <c:v>47330.3</c:v>
                </c:pt>
                <c:pt idx="21">
                  <c:v>37512.5</c:v>
                </c:pt>
                <c:pt idx="22">
                  <c:v>49596.9</c:v>
                </c:pt>
                <c:pt idx="23">
                  <c:v>63263.4</c:v>
                </c:pt>
                <c:pt idx="24">
                  <c:v>60022.583333333328</c:v>
                </c:pt>
                <c:pt idx="25">
                  <c:v>63769.975000000006</c:v>
                </c:pt>
                <c:pt idx="26">
                  <c:v>55087.225000000006</c:v>
                </c:pt>
                <c:pt idx="27">
                  <c:v>32842.17083333333</c:v>
                </c:pt>
                <c:pt idx="28">
                  <c:v>26232.687499999996</c:v>
                </c:pt>
                <c:pt idx="29">
                  <c:v>19405.662499999999</c:v>
                </c:pt>
                <c:pt idx="30">
                  <c:v>16896.366666666665</c:v>
                </c:pt>
                <c:pt idx="31">
                  <c:v>16741.25</c:v>
                </c:pt>
                <c:pt idx="32">
                  <c:v>18777.629166666666</c:v>
                </c:pt>
                <c:pt idx="33">
                  <c:v>29735.108333333334</c:v>
                </c:pt>
                <c:pt idx="34">
                  <c:v>47146.008333333331</c:v>
                </c:pt>
                <c:pt idx="35">
                  <c:v>50999</c:v>
                </c:pt>
              </c:numCache>
            </c:numRef>
          </c:yVal>
          <c:smooth val="0"/>
        </c:ser>
        <c:dLbls>
          <c:showLegendKey val="0"/>
          <c:showVal val="0"/>
          <c:showCatName val="0"/>
          <c:showSerName val="0"/>
          <c:showPercent val="0"/>
          <c:showBubbleSize val="0"/>
        </c:dLbls>
        <c:axId val="408509760"/>
        <c:axId val="408508192"/>
      </c:scatterChart>
      <c:valAx>
        <c:axId val="408509760"/>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US"/>
                  <a:t>Degree days DST</a:t>
                </a:r>
              </a:p>
            </c:rich>
          </c:tx>
          <c:layout>
            <c:manualLayout>
              <c:xMode val="edge"/>
              <c:yMode val="edge"/>
              <c:x val="0.47978436657681944"/>
              <c:y val="0.82857528169308836"/>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408508192"/>
        <c:crosses val="autoZero"/>
        <c:crossBetween val="midCat"/>
      </c:valAx>
      <c:valAx>
        <c:axId val="40850819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Consumption Nm3</a:t>
                </a:r>
              </a:p>
            </c:rich>
          </c:tx>
          <c:layout>
            <c:manualLayout>
              <c:xMode val="edge"/>
              <c:yMode val="edge"/>
              <c:x val="4.3126684636118615E-2"/>
              <c:y val="0.32381102962718394"/>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8509760"/>
        <c:crosses val="autoZero"/>
        <c:crossBetween val="midCat"/>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Project cash flow</a:t>
            </a:r>
          </a:p>
        </c:rich>
      </c:tx>
      <c:layout>
        <c:manualLayout>
          <c:xMode val="edge"/>
          <c:yMode val="edge"/>
          <c:x val="0.32926878285296618"/>
          <c:y val="4.3689320388349509E-2"/>
        </c:manualLayout>
      </c:layout>
      <c:overlay val="0"/>
      <c:spPr>
        <a:noFill/>
        <a:ln w="25400">
          <a:noFill/>
        </a:ln>
      </c:spPr>
    </c:title>
    <c:autoTitleDeleted val="0"/>
    <c:plotArea>
      <c:layout>
        <c:manualLayout>
          <c:layoutTarget val="inner"/>
          <c:xMode val="edge"/>
          <c:yMode val="edge"/>
          <c:x val="0.29573214756238619"/>
          <c:y val="0.27184466019417486"/>
          <c:w val="0.66158635073234839"/>
          <c:h val="0.50485436893203861"/>
        </c:manualLayout>
      </c:layout>
      <c:barChart>
        <c:barDir val="col"/>
        <c:grouping val="clustered"/>
        <c:varyColors val="0"/>
        <c:ser>
          <c:idx val="0"/>
          <c:order val="0"/>
          <c:spPr>
            <a:solidFill>
              <a:srgbClr val="0000FF"/>
            </a:solidFill>
            <a:ln w="12700">
              <a:solidFill>
                <a:srgbClr val="000000"/>
              </a:solidFill>
              <a:prstDash val="solid"/>
            </a:ln>
          </c:spPr>
          <c:invertIfNegative val="0"/>
          <c:cat>
            <c:numRef>
              <c:f>Feasibility!$H$102:$H$112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Feasibility!$K$102:$K$112</c:f>
              <c:numCache>
                <c:formatCode>General</c:formatCode>
                <c:ptCount val="11"/>
                <c:pt idx="0">
                  <c:v>-80093.529411764714</c:v>
                </c:pt>
                <c:pt idx="1">
                  <c:v>31232.841527907935</c:v>
                </c:pt>
                <c:pt idx="2">
                  <c:v>56786.984596196242</c:v>
                </c:pt>
                <c:pt idx="3">
                  <c:v>51624.531451087481</c:v>
                </c:pt>
                <c:pt idx="4">
                  <c:v>46931.392228261349</c:v>
                </c:pt>
                <c:pt idx="5">
                  <c:v>42664.902025692129</c:v>
                </c:pt>
                <c:pt idx="6">
                  <c:v>38786.27456881103</c:v>
                </c:pt>
                <c:pt idx="7">
                  <c:v>35260.249608010017</c:v>
                </c:pt>
                <c:pt idx="8">
                  <c:v>32054.772370918199</c:v>
                </c:pt>
                <c:pt idx="9">
                  <c:v>29140.702155380179</c:v>
                </c:pt>
                <c:pt idx="10">
                  <c:v>26491.547413981978</c:v>
                </c:pt>
              </c:numCache>
            </c:numRef>
          </c:val>
        </c:ser>
        <c:dLbls>
          <c:showLegendKey val="0"/>
          <c:showVal val="0"/>
          <c:showCatName val="0"/>
          <c:showSerName val="0"/>
          <c:showPercent val="0"/>
          <c:showBubbleSize val="0"/>
        </c:dLbls>
        <c:gapWidth val="150"/>
        <c:axId val="408508976"/>
        <c:axId val="408508584"/>
      </c:barChart>
      <c:lineChart>
        <c:grouping val="standard"/>
        <c:varyColors val="0"/>
        <c:ser>
          <c:idx val="0"/>
          <c:order val="1"/>
          <c:spPr>
            <a:ln w="25400">
              <a:solidFill>
                <a:srgbClr val="FF0000"/>
              </a:solidFill>
              <a:prstDash val="solid"/>
            </a:ln>
          </c:spPr>
          <c:marker>
            <c:symbol val="none"/>
          </c:marker>
          <c:cat>
            <c:numRef>
              <c:f>Feasibility!$H$102:$H$112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Feasibility!$L$102:$L$112</c:f>
              <c:numCache>
                <c:formatCode>General</c:formatCode>
                <c:ptCount val="11"/>
                <c:pt idx="0">
                  <c:v>-80093.529411764714</c:v>
                </c:pt>
                <c:pt idx="1">
                  <c:v>-48860.687883856779</c:v>
                </c:pt>
                <c:pt idx="2">
                  <c:v>7926.2967123394628</c:v>
                </c:pt>
                <c:pt idx="3">
                  <c:v>59550.828163426944</c:v>
                </c:pt>
                <c:pt idx="4">
                  <c:v>106482.22039168829</c:v>
                </c:pt>
                <c:pt idx="5">
                  <c:v>149147.12241738042</c:v>
                </c:pt>
                <c:pt idx="6">
                  <c:v>187933.39698619145</c:v>
                </c:pt>
                <c:pt idx="7">
                  <c:v>223193.64659420148</c:v>
                </c:pt>
                <c:pt idx="8">
                  <c:v>255248.41896511966</c:v>
                </c:pt>
                <c:pt idx="9">
                  <c:v>284389.12112049985</c:v>
                </c:pt>
                <c:pt idx="10">
                  <c:v>310880.66853448184</c:v>
                </c:pt>
              </c:numCache>
            </c:numRef>
          </c:val>
          <c:smooth val="0"/>
        </c:ser>
        <c:dLbls>
          <c:showLegendKey val="0"/>
          <c:showVal val="0"/>
          <c:showCatName val="0"/>
          <c:showSerName val="0"/>
          <c:showPercent val="0"/>
          <c:showBubbleSize val="0"/>
        </c:dLbls>
        <c:marker val="1"/>
        <c:smooth val="0"/>
        <c:axId val="408508976"/>
        <c:axId val="408508584"/>
      </c:lineChart>
      <c:catAx>
        <c:axId val="408508976"/>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Year</a:t>
                </a:r>
              </a:p>
            </c:rich>
          </c:tx>
          <c:layout>
            <c:manualLayout>
              <c:xMode val="edge"/>
              <c:yMode val="edge"/>
              <c:x val="0.58231794004552329"/>
              <c:y val="0.82524271844660191"/>
            </c:manualLayout>
          </c:layout>
          <c:overlay val="0"/>
          <c:spPr>
            <a:noFill/>
            <a:ln w="25400">
              <a:noFill/>
            </a:ln>
          </c:spPr>
        </c:title>
        <c:numFmt formatCode="General" sourceLinked="1"/>
        <c:majorTickMark val="out"/>
        <c:minorTickMark val="none"/>
        <c:tickLblPos val="nextTo"/>
        <c:spPr>
          <a:ln w="3175">
            <a:solidFill>
              <a:srgbClr val="969696"/>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408508584"/>
        <c:crosses val="autoZero"/>
        <c:auto val="1"/>
        <c:lblAlgn val="ctr"/>
        <c:lblOffset val="100"/>
        <c:tickLblSkip val="2"/>
        <c:tickMarkSkip val="1"/>
        <c:noMultiLvlLbl val="0"/>
      </c:catAx>
      <c:valAx>
        <c:axId val="40850858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cs-CZ"/>
                  <a:t>Discounted C.F. €</a:t>
                </a:r>
              </a:p>
            </c:rich>
          </c:tx>
          <c:layout>
            <c:manualLayout>
              <c:xMode val="edge"/>
              <c:yMode val="edge"/>
              <c:x val="4.8780560422661656E-2"/>
              <c:y val="0.3737864077669904"/>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8508976"/>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Regression Analysis</a:t>
            </a:r>
          </a:p>
        </c:rich>
      </c:tx>
      <c:layout>
        <c:manualLayout>
          <c:xMode val="edge"/>
          <c:yMode val="edge"/>
          <c:x val="0.32526967109183658"/>
          <c:y val="4.2857342156539059E-2"/>
        </c:manualLayout>
      </c:layout>
      <c:overlay val="0"/>
      <c:spPr>
        <a:noFill/>
        <a:ln w="25400">
          <a:noFill/>
        </a:ln>
      </c:spPr>
    </c:title>
    <c:autoTitleDeleted val="0"/>
    <c:plotArea>
      <c:layout>
        <c:manualLayout>
          <c:layoutTarget val="inner"/>
          <c:xMode val="edge"/>
          <c:yMode val="edge"/>
          <c:x val="0.27419426819311832"/>
          <c:y val="0.26666790675179847"/>
          <c:w val="0.68817384958272843"/>
          <c:h val="0.37619222559628718"/>
        </c:manualLayout>
      </c:layout>
      <c:scatterChart>
        <c:scatterStyle val="lineMarker"/>
        <c:varyColors val="0"/>
        <c:ser>
          <c:idx val="0"/>
          <c:order val="0"/>
          <c:tx>
            <c:strRef>
              <c:f>'M&amp;T Area I'!$C$7:$G$7</c:f>
              <c:strCache>
                <c:ptCount val="1"/>
                <c:pt idx="0">
                  <c:v>Process</c:v>
                </c:pt>
              </c:strCache>
            </c:strRef>
          </c:tx>
          <c:spPr>
            <a:ln w="28575">
              <a:noFill/>
            </a:ln>
          </c:spPr>
          <c:marker>
            <c:symbol val="diamond"/>
            <c:size val="5"/>
            <c:spPr>
              <a:solidFill>
                <a:srgbClr val="0000FF"/>
              </a:solidFill>
              <a:ln>
                <a:solidFill>
                  <a:srgbClr val="0000FF"/>
                </a:solidFill>
                <a:prstDash val="solid"/>
              </a:ln>
            </c:spPr>
          </c:marker>
          <c:trendline>
            <c:spPr>
              <a:ln w="3175">
                <a:solidFill>
                  <a:srgbClr val="0000FF"/>
                </a:solidFill>
                <a:prstDash val="sysDash"/>
              </a:ln>
            </c:spPr>
            <c:trendlineType val="linear"/>
            <c:dispRSqr val="0"/>
            <c:dispEq val="0"/>
          </c:trendline>
          <c:trendline>
            <c:spPr>
              <a:ln w="25400">
                <a:prstDash val="dash"/>
              </a:ln>
            </c:spPr>
            <c:trendlineType val="linear"/>
            <c:dispRSqr val="0"/>
            <c:dispEq val="0"/>
          </c:trendline>
          <c:xVal>
            <c:numRef>
              <c:f>'M&amp;T Area I'!$D$10:$D$62</c:f>
              <c:numCache>
                <c:formatCode>#,##0</c:formatCode>
                <c:ptCount val="53"/>
                <c:pt idx="0">
                  <c:v>3791</c:v>
                </c:pt>
                <c:pt idx="1">
                  <c:v>7501</c:v>
                </c:pt>
                <c:pt idx="2">
                  <c:v>7530</c:v>
                </c:pt>
                <c:pt idx="3">
                  <c:v>6792</c:v>
                </c:pt>
                <c:pt idx="4">
                  <c:v>5366</c:v>
                </c:pt>
                <c:pt idx="5">
                  <c:v>6161</c:v>
                </c:pt>
                <c:pt idx="6">
                  <c:v>4032</c:v>
                </c:pt>
                <c:pt idx="7">
                  <c:v>5094</c:v>
                </c:pt>
                <c:pt idx="8">
                  <c:v>8793</c:v>
                </c:pt>
                <c:pt idx="9">
                  <c:v>8900</c:v>
                </c:pt>
                <c:pt idx="10">
                  <c:v>7481</c:v>
                </c:pt>
                <c:pt idx="11">
                  <c:v>7150</c:v>
                </c:pt>
                <c:pt idx="12">
                  <c:v>3548</c:v>
                </c:pt>
                <c:pt idx="13">
                  <c:v>5534</c:v>
                </c:pt>
                <c:pt idx="14">
                  <c:v>9966</c:v>
                </c:pt>
                <c:pt idx="15">
                  <c:v>7083</c:v>
                </c:pt>
                <c:pt idx="16">
                  <c:v>8239</c:v>
                </c:pt>
                <c:pt idx="17">
                  <c:v>9203</c:v>
                </c:pt>
                <c:pt idx="18">
                  <c:v>8481</c:v>
                </c:pt>
                <c:pt idx="19">
                  <c:v>3561</c:v>
                </c:pt>
                <c:pt idx="20">
                  <c:v>5377</c:v>
                </c:pt>
                <c:pt idx="21">
                  <c:v>4714</c:v>
                </c:pt>
                <c:pt idx="22">
                  <c:v>7924</c:v>
                </c:pt>
                <c:pt idx="23">
                  <c:v>5944</c:v>
                </c:pt>
                <c:pt idx="24">
                  <c:v>7832</c:v>
                </c:pt>
                <c:pt idx="25">
                  <c:v>6820</c:v>
                </c:pt>
                <c:pt idx="26">
                  <c:v>5601</c:v>
                </c:pt>
                <c:pt idx="27">
                  <c:v>8467</c:v>
                </c:pt>
                <c:pt idx="28">
                  <c:v>4449</c:v>
                </c:pt>
                <c:pt idx="29">
                  <c:v>9015</c:v>
                </c:pt>
                <c:pt idx="30">
                  <c:v>3841</c:v>
                </c:pt>
                <c:pt idx="31">
                  <c:v>10502</c:v>
                </c:pt>
                <c:pt idx="32">
                  <c:v>7830</c:v>
                </c:pt>
                <c:pt idx="33">
                  <c:v>8036</c:v>
                </c:pt>
                <c:pt idx="34">
                  <c:v>7373</c:v>
                </c:pt>
                <c:pt idx="35">
                  <c:v>4716</c:v>
                </c:pt>
                <c:pt idx="36">
                  <c:v>7048</c:v>
                </c:pt>
                <c:pt idx="37">
                  <c:v>7578</c:v>
                </c:pt>
                <c:pt idx="38">
                  <c:v>7302</c:v>
                </c:pt>
                <c:pt idx="39">
                  <c:v>4705</c:v>
                </c:pt>
                <c:pt idx="40">
                  <c:v>9645</c:v>
                </c:pt>
                <c:pt idx="41">
                  <c:v>10762</c:v>
                </c:pt>
                <c:pt idx="42">
                  <c:v>10707</c:v>
                </c:pt>
                <c:pt idx="43">
                  <c:v>9731</c:v>
                </c:pt>
                <c:pt idx="44">
                  <c:v>4113</c:v>
                </c:pt>
                <c:pt idx="45">
                  <c:v>3734</c:v>
                </c:pt>
                <c:pt idx="46">
                  <c:v>4103</c:v>
                </c:pt>
                <c:pt idx="47">
                  <c:v>10833</c:v>
                </c:pt>
                <c:pt idx="48">
                  <c:v>9406</c:v>
                </c:pt>
                <c:pt idx="49">
                  <c:v>5604</c:v>
                </c:pt>
                <c:pt idx="50">
                  <c:v>6084</c:v>
                </c:pt>
                <c:pt idx="51">
                  <c:v>4935</c:v>
                </c:pt>
                <c:pt idx="52">
                  <c:v>9249</c:v>
                </c:pt>
              </c:numCache>
            </c:numRef>
          </c:xVal>
          <c:yVal>
            <c:numRef>
              <c:f>'M&amp;T Area I'!$C$10:$C$62</c:f>
              <c:numCache>
                <c:formatCode>#,##0</c:formatCode>
                <c:ptCount val="53"/>
                <c:pt idx="0">
                  <c:v>727095.74835648143</c:v>
                </c:pt>
                <c:pt idx="1">
                  <c:v>802061.69678240735</c:v>
                </c:pt>
                <c:pt idx="2">
                  <c:v>904960.51035879634</c:v>
                </c:pt>
                <c:pt idx="3">
                  <c:v>858397.16944444447</c:v>
                </c:pt>
                <c:pt idx="4">
                  <c:v>879516.00089120376</c:v>
                </c:pt>
                <c:pt idx="5">
                  <c:v>1012356.2352662038</c:v>
                </c:pt>
                <c:pt idx="6">
                  <c:v>519569.40835648146</c:v>
                </c:pt>
                <c:pt idx="7">
                  <c:v>829805.89182870369</c:v>
                </c:pt>
                <c:pt idx="8">
                  <c:v>1034878.3396180555</c:v>
                </c:pt>
                <c:pt idx="9">
                  <c:v>1378681.3275694444</c:v>
                </c:pt>
                <c:pt idx="10">
                  <c:v>1190863.4918518518</c:v>
                </c:pt>
                <c:pt idx="11">
                  <c:v>1029624.2489699074</c:v>
                </c:pt>
                <c:pt idx="12">
                  <c:v>759197.92289351847</c:v>
                </c:pt>
                <c:pt idx="13">
                  <c:v>1026099.0321527778</c:v>
                </c:pt>
                <c:pt idx="14">
                  <c:v>1401709.9041087963</c:v>
                </c:pt>
                <c:pt idx="15">
                  <c:v>834500.91137731483</c:v>
                </c:pt>
                <c:pt idx="16">
                  <c:v>1312973.4331944445</c:v>
                </c:pt>
                <c:pt idx="17">
                  <c:v>981440.49918981479</c:v>
                </c:pt>
                <c:pt idx="18">
                  <c:v>1290224.3977546296</c:v>
                </c:pt>
                <c:pt idx="19">
                  <c:v>652093.33493055555</c:v>
                </c:pt>
                <c:pt idx="20">
                  <c:v>862924.27680555556</c:v>
                </c:pt>
                <c:pt idx="21">
                  <c:v>831574.57976851857</c:v>
                </c:pt>
                <c:pt idx="22">
                  <c:v>1020255.2828819444</c:v>
                </c:pt>
                <c:pt idx="23">
                  <c:v>715407.49562499998</c:v>
                </c:pt>
                <c:pt idx="24">
                  <c:v>939207.7661458333</c:v>
                </c:pt>
                <c:pt idx="25">
                  <c:v>756369.06577546301</c:v>
                </c:pt>
                <c:pt idx="26">
                  <c:v>837592.76417824079</c:v>
                </c:pt>
                <c:pt idx="27">
                  <c:v>1078530.6381018518</c:v>
                </c:pt>
                <c:pt idx="28">
                  <c:v>901782.56731481478</c:v>
                </c:pt>
                <c:pt idx="29">
                  <c:v>1304427.4326851852</c:v>
                </c:pt>
                <c:pt idx="30">
                  <c:v>657090.64579861111</c:v>
                </c:pt>
                <c:pt idx="31">
                  <c:v>1611044.5220601852</c:v>
                </c:pt>
                <c:pt idx="32">
                  <c:v>1034132.5139930556</c:v>
                </c:pt>
                <c:pt idx="33">
                  <c:v>1298037.9520949074</c:v>
                </c:pt>
                <c:pt idx="34">
                  <c:v>1024971.3288310185</c:v>
                </c:pt>
                <c:pt idx="35">
                  <c:v>741465.06351851847</c:v>
                </c:pt>
                <c:pt idx="36">
                  <c:v>962318.1811226852</c:v>
                </c:pt>
                <c:pt idx="37">
                  <c:v>1124145.7583796296</c:v>
                </c:pt>
                <c:pt idx="38">
                  <c:v>861832.96704861114</c:v>
                </c:pt>
                <c:pt idx="39">
                  <c:v>718706.86729166668</c:v>
                </c:pt>
                <c:pt idx="40">
                  <c:v>1594406.6304629629</c:v>
                </c:pt>
                <c:pt idx="41">
                  <c:v>1620255.7079282408</c:v>
                </c:pt>
                <c:pt idx="42">
                  <c:v>1228239.2614120371</c:v>
                </c:pt>
                <c:pt idx="43">
                  <c:v>932333.05306712969</c:v>
                </c:pt>
                <c:pt idx="44">
                  <c:v>813124.17221064819</c:v>
                </c:pt>
                <c:pt idx="45">
                  <c:v>450930.89597222221</c:v>
                </c:pt>
                <c:pt idx="46">
                  <c:v>527917.46429398144</c:v>
                </c:pt>
                <c:pt idx="47">
                  <c:v>1713113.5489467592</c:v>
                </c:pt>
                <c:pt idx="48">
                  <c:v>1171003.0154166666</c:v>
                </c:pt>
                <c:pt idx="49">
                  <c:v>939682.37622685183</c:v>
                </c:pt>
                <c:pt idx="50">
                  <c:v>1048882.8210648149</c:v>
                </c:pt>
                <c:pt idx="51">
                  <c:v>775665.0779513889</c:v>
                </c:pt>
                <c:pt idx="52">
                  <c:v>1121265.6086226851</c:v>
                </c:pt>
              </c:numCache>
            </c:numRef>
          </c:yVal>
          <c:smooth val="0"/>
        </c:ser>
        <c:ser>
          <c:idx val="1"/>
          <c:order val="1"/>
          <c:spPr>
            <a:ln w="25400">
              <a:solidFill>
                <a:srgbClr val="FF0000"/>
              </a:solidFill>
              <a:prstDash val="solid"/>
            </a:ln>
          </c:spPr>
          <c:marker>
            <c:symbol val="none"/>
          </c:marker>
          <c:xVal>
            <c:numRef>
              <c:f>'M&amp;T Area I'!$J$11:$J$12</c:f>
              <c:numCache>
                <c:formatCode>General</c:formatCode>
                <c:ptCount val="2"/>
                <c:pt idx="0">
                  <c:v>3548</c:v>
                </c:pt>
                <c:pt idx="1">
                  <c:v>10833</c:v>
                </c:pt>
              </c:numCache>
            </c:numRef>
          </c:xVal>
          <c:yVal>
            <c:numRef>
              <c:f>'M&amp;T Area I'!$K$11:$K$12</c:f>
              <c:numCache>
                <c:formatCode>General</c:formatCode>
                <c:ptCount val="2"/>
                <c:pt idx="0">
                  <c:v>591129.4377595688</c:v>
                </c:pt>
                <c:pt idx="1">
                  <c:v>1458196.2595633324</c:v>
                </c:pt>
              </c:numCache>
            </c:numRef>
          </c:yVal>
          <c:smooth val="0"/>
        </c:ser>
        <c:dLbls>
          <c:showLegendKey val="0"/>
          <c:showVal val="0"/>
          <c:showCatName val="0"/>
          <c:showSerName val="0"/>
          <c:showPercent val="0"/>
          <c:showBubbleSize val="0"/>
        </c:dLbls>
        <c:axId val="351189864"/>
        <c:axId val="351187512"/>
      </c:scatterChart>
      <c:valAx>
        <c:axId val="35118986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Production t</a:t>
                </a:r>
              </a:p>
            </c:rich>
          </c:tx>
          <c:layout>
            <c:manualLayout>
              <c:xMode val="edge"/>
              <c:yMode val="edge"/>
              <c:x val="0.53763581998650678"/>
              <c:y val="0.82857528169308836"/>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351187512"/>
        <c:crosses val="autoZero"/>
        <c:crossBetween val="midCat"/>
      </c:valAx>
      <c:valAx>
        <c:axId val="35118751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Consumption kWh</a:t>
                </a:r>
              </a:p>
            </c:rich>
          </c:tx>
          <c:layout>
            <c:manualLayout>
              <c:xMode val="edge"/>
              <c:yMode val="edge"/>
              <c:x val="4.301086559892052E-2"/>
              <c:y val="0.30476332200205541"/>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189864"/>
        <c:crosses val="autoZero"/>
        <c:crossBetween val="midCat"/>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Regression Analysis</a:t>
            </a:r>
          </a:p>
        </c:rich>
      </c:tx>
      <c:layout>
        <c:manualLayout>
          <c:xMode val="edge"/>
          <c:yMode val="edge"/>
          <c:x val="0.32644028232616107"/>
          <c:y val="4.3062200956937823E-2"/>
        </c:manualLayout>
      </c:layout>
      <c:overlay val="0"/>
      <c:spPr>
        <a:noFill/>
        <a:ln w="25400">
          <a:noFill/>
        </a:ln>
      </c:spPr>
    </c:title>
    <c:autoTitleDeleted val="0"/>
    <c:plotArea>
      <c:layout>
        <c:manualLayout>
          <c:layoutTarget val="inner"/>
          <c:xMode val="edge"/>
          <c:yMode val="edge"/>
          <c:x val="0.23471326084608274"/>
          <c:y val="0.26794258373205754"/>
          <c:w val="0.72842046469473953"/>
          <c:h val="0.41148325358851678"/>
        </c:manualLayout>
      </c:layout>
      <c:scatterChart>
        <c:scatterStyle val="lineMarker"/>
        <c:varyColors val="0"/>
        <c:ser>
          <c:idx val="0"/>
          <c:order val="0"/>
          <c:tx>
            <c:strRef>
              <c:f>'M&amp;T Area II'!$C$7:$G$7</c:f>
              <c:strCache>
                <c:ptCount val="1"/>
                <c:pt idx="0">
                  <c:v>Space heating &amp; DHW</c:v>
                </c:pt>
              </c:strCache>
            </c:strRef>
          </c:tx>
          <c:spPr>
            <a:ln w="28575">
              <a:noFill/>
            </a:ln>
          </c:spPr>
          <c:marker>
            <c:symbol val="diamond"/>
            <c:size val="5"/>
            <c:spPr>
              <a:solidFill>
                <a:srgbClr val="0000FF"/>
              </a:solidFill>
              <a:ln>
                <a:solidFill>
                  <a:srgbClr val="0000FF"/>
                </a:solidFill>
                <a:prstDash val="solid"/>
              </a:ln>
            </c:spPr>
          </c:marker>
          <c:trendline>
            <c:spPr>
              <a:ln w="25400">
                <a:prstDash val="dash"/>
              </a:ln>
            </c:spPr>
            <c:trendlineType val="linear"/>
            <c:dispRSqr val="0"/>
            <c:dispEq val="0"/>
          </c:trendline>
          <c:xVal>
            <c:numRef>
              <c:f>'M&amp;T Area II'!$D$10:$D$62</c:f>
              <c:numCache>
                <c:formatCode>#,##0</c:formatCode>
                <c:ptCount val="53"/>
                <c:pt idx="0">
                  <c:v>111</c:v>
                </c:pt>
                <c:pt idx="1">
                  <c:v>91.5</c:v>
                </c:pt>
                <c:pt idx="2">
                  <c:v>101.2</c:v>
                </c:pt>
                <c:pt idx="3">
                  <c:v>162.30000000000001</c:v>
                </c:pt>
                <c:pt idx="4">
                  <c:v>126.1</c:v>
                </c:pt>
                <c:pt idx="5">
                  <c:v>133.19999999999999</c:v>
                </c:pt>
                <c:pt idx="6">
                  <c:v>114.5</c:v>
                </c:pt>
                <c:pt idx="7">
                  <c:v>129.80000000000001</c:v>
                </c:pt>
                <c:pt idx="8">
                  <c:v>109</c:v>
                </c:pt>
                <c:pt idx="9">
                  <c:v>103.9</c:v>
                </c:pt>
                <c:pt idx="10">
                  <c:v>100.4</c:v>
                </c:pt>
                <c:pt idx="11">
                  <c:v>123.5</c:v>
                </c:pt>
                <c:pt idx="12">
                  <c:v>95.4</c:v>
                </c:pt>
                <c:pt idx="13">
                  <c:v>90.6</c:v>
                </c:pt>
                <c:pt idx="14">
                  <c:v>62.8</c:v>
                </c:pt>
                <c:pt idx="15">
                  <c:v>68.7</c:v>
                </c:pt>
                <c:pt idx="16">
                  <c:v>43.6</c:v>
                </c:pt>
                <c:pt idx="17">
                  <c:v>64.599999999999994</c:v>
                </c:pt>
                <c:pt idx="18">
                  <c:v>52</c:v>
                </c:pt>
                <c:pt idx="19">
                  <c:v>47.9</c:v>
                </c:pt>
                <c:pt idx="20">
                  <c:v>4.5999999999999996</c:v>
                </c:pt>
                <c:pt idx="21">
                  <c:v>39</c:v>
                </c:pt>
                <c:pt idx="22">
                  <c:v>15.3</c:v>
                </c:pt>
                <c:pt idx="23">
                  <c:v>4</c:v>
                </c:pt>
                <c:pt idx="24">
                  <c:v>12.1</c:v>
                </c:pt>
                <c:pt idx="25">
                  <c:v>34</c:v>
                </c:pt>
                <c:pt idx="26">
                  <c:v>28.4</c:v>
                </c:pt>
                <c:pt idx="27">
                  <c:v>32.1</c:v>
                </c:pt>
                <c:pt idx="28">
                  <c:v>0</c:v>
                </c:pt>
                <c:pt idx="29">
                  <c:v>13.8</c:v>
                </c:pt>
                <c:pt idx="30">
                  <c:v>31.2</c:v>
                </c:pt>
                <c:pt idx="31">
                  <c:v>15.6</c:v>
                </c:pt>
                <c:pt idx="32">
                  <c:v>18.7</c:v>
                </c:pt>
                <c:pt idx="33">
                  <c:v>18.2</c:v>
                </c:pt>
                <c:pt idx="34">
                  <c:v>38.799999999999997</c:v>
                </c:pt>
                <c:pt idx="35">
                  <c:v>64</c:v>
                </c:pt>
                <c:pt idx="36">
                  <c:v>62.6</c:v>
                </c:pt>
                <c:pt idx="37">
                  <c:v>60.2</c:v>
                </c:pt>
                <c:pt idx="38">
                  <c:v>65.400000000000006</c:v>
                </c:pt>
                <c:pt idx="39">
                  <c:v>60.1</c:v>
                </c:pt>
                <c:pt idx="40">
                  <c:v>89</c:v>
                </c:pt>
                <c:pt idx="41">
                  <c:v>97.7</c:v>
                </c:pt>
                <c:pt idx="42">
                  <c:v>113.3</c:v>
                </c:pt>
                <c:pt idx="43">
                  <c:v>99.4</c:v>
                </c:pt>
                <c:pt idx="44">
                  <c:v>119.3</c:v>
                </c:pt>
                <c:pt idx="45">
                  <c:v>146.80000000000001</c:v>
                </c:pt>
                <c:pt idx="46">
                  <c:v>141.19999999999999</c:v>
                </c:pt>
                <c:pt idx="47">
                  <c:v>148.80000000000001</c:v>
                </c:pt>
                <c:pt idx="48">
                  <c:v>106.8</c:v>
                </c:pt>
                <c:pt idx="49">
                  <c:v>139.1</c:v>
                </c:pt>
                <c:pt idx="50">
                  <c:v>181.5</c:v>
                </c:pt>
                <c:pt idx="51">
                  <c:v>172</c:v>
                </c:pt>
                <c:pt idx="52">
                  <c:v>41.1</c:v>
                </c:pt>
              </c:numCache>
            </c:numRef>
          </c:xVal>
          <c:yVal>
            <c:numRef>
              <c:f>'M&amp;T Area II'!$C$10:$C$62</c:f>
              <c:numCache>
                <c:formatCode>#,##0</c:formatCode>
                <c:ptCount val="53"/>
                <c:pt idx="0">
                  <c:v>9571</c:v>
                </c:pt>
                <c:pt idx="1">
                  <c:v>9235</c:v>
                </c:pt>
                <c:pt idx="2">
                  <c:v>10513</c:v>
                </c:pt>
                <c:pt idx="3">
                  <c:v>15706</c:v>
                </c:pt>
                <c:pt idx="4">
                  <c:v>11970</c:v>
                </c:pt>
                <c:pt idx="5">
                  <c:v>12991</c:v>
                </c:pt>
                <c:pt idx="6">
                  <c:v>10989</c:v>
                </c:pt>
                <c:pt idx="7">
                  <c:v>11371</c:v>
                </c:pt>
                <c:pt idx="8">
                  <c:v>11219</c:v>
                </c:pt>
                <c:pt idx="9">
                  <c:v>9961</c:v>
                </c:pt>
                <c:pt idx="10">
                  <c:v>10328</c:v>
                </c:pt>
                <c:pt idx="11">
                  <c:v>11502</c:v>
                </c:pt>
                <c:pt idx="12">
                  <c:v>8762</c:v>
                </c:pt>
                <c:pt idx="13">
                  <c:v>10544</c:v>
                </c:pt>
                <c:pt idx="14">
                  <c:v>9371</c:v>
                </c:pt>
                <c:pt idx="15">
                  <c:v>7178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653.25</c:v>
                </c:pt>
                <c:pt idx="36">
                  <c:v>2228.4</c:v>
                </c:pt>
                <c:pt idx="37">
                  <c:v>2128.6999999999998</c:v>
                </c:pt>
                <c:pt idx="38">
                  <c:v>1914.3</c:v>
                </c:pt>
                <c:pt idx="39">
                  <c:v>1413.99</c:v>
                </c:pt>
                <c:pt idx="40">
                  <c:v>2452.9</c:v>
                </c:pt>
                <c:pt idx="41">
                  <c:v>3809.1</c:v>
                </c:pt>
                <c:pt idx="42">
                  <c:v>4420.3</c:v>
                </c:pt>
                <c:pt idx="43">
                  <c:v>3345.2</c:v>
                </c:pt>
                <c:pt idx="44">
                  <c:v>5036.1000000000004</c:v>
                </c:pt>
                <c:pt idx="45">
                  <c:v>7093.1</c:v>
                </c:pt>
                <c:pt idx="46">
                  <c:v>6195.9</c:v>
                </c:pt>
                <c:pt idx="47">
                  <c:v>7175.1</c:v>
                </c:pt>
                <c:pt idx="48">
                  <c:v>4875</c:v>
                </c:pt>
                <c:pt idx="49">
                  <c:v>6974.3</c:v>
                </c:pt>
                <c:pt idx="50">
                  <c:v>9890</c:v>
                </c:pt>
                <c:pt idx="51">
                  <c:v>8252.5</c:v>
                </c:pt>
                <c:pt idx="52">
                  <c:v>1794</c:v>
                </c:pt>
              </c:numCache>
            </c:numRef>
          </c:yVal>
          <c:smooth val="0"/>
        </c:ser>
        <c:ser>
          <c:idx val="1"/>
          <c:order val="1"/>
          <c:spPr>
            <a:ln w="25400">
              <a:solidFill>
                <a:srgbClr val="FF0000"/>
              </a:solidFill>
              <a:prstDash val="solid"/>
            </a:ln>
          </c:spPr>
          <c:marker>
            <c:symbol val="none"/>
          </c:marker>
          <c:xVal>
            <c:numRef>
              <c:f>'M&amp;T Area II'!$J$11:$J$12</c:f>
              <c:numCache>
                <c:formatCode>General</c:formatCode>
                <c:ptCount val="2"/>
                <c:pt idx="0">
                  <c:v>0</c:v>
                </c:pt>
                <c:pt idx="1">
                  <c:v>181.5</c:v>
                </c:pt>
              </c:numCache>
            </c:numRef>
          </c:xVal>
          <c:yVal>
            <c:numRef>
              <c:f>'M&amp;T Area II'!$K$11:$K$12</c:f>
              <c:numCache>
                <c:formatCode>General</c:formatCode>
                <c:ptCount val="2"/>
                <c:pt idx="0">
                  <c:v>2392.855094805645</c:v>
                </c:pt>
                <c:pt idx="1">
                  <c:v>16048.062622950962</c:v>
                </c:pt>
              </c:numCache>
            </c:numRef>
          </c:yVal>
          <c:smooth val="0"/>
        </c:ser>
        <c:dLbls>
          <c:showLegendKey val="0"/>
          <c:showVal val="0"/>
          <c:showCatName val="0"/>
          <c:showSerName val="0"/>
          <c:showPercent val="0"/>
          <c:showBubbleSize val="0"/>
        </c:dLbls>
        <c:axId val="351189472"/>
        <c:axId val="351190256"/>
      </c:scatterChart>
      <c:valAx>
        <c:axId val="351189472"/>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Degree days DST</a:t>
                </a:r>
              </a:p>
            </c:rich>
          </c:tx>
          <c:layout>
            <c:manualLayout>
              <c:xMode val="edge"/>
              <c:yMode val="edge"/>
              <c:x val="0.48021793598393936"/>
              <c:y val="0.82775119617224879"/>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351190256"/>
        <c:crosses val="autoZero"/>
        <c:crossBetween val="midCat"/>
      </c:valAx>
      <c:valAx>
        <c:axId val="35119025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Consumption Nm3</a:t>
                </a:r>
              </a:p>
            </c:rich>
          </c:tx>
          <c:layout>
            <c:manualLayout>
              <c:xMode val="edge"/>
              <c:yMode val="edge"/>
              <c:x val="4.3165657167095674E-2"/>
              <c:y val="0.32535885167464135"/>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189472"/>
        <c:crosses val="autoZero"/>
        <c:crossBetween val="midCat"/>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Variance from target</a:t>
            </a:r>
          </a:p>
        </c:rich>
      </c:tx>
      <c:layout>
        <c:manualLayout>
          <c:xMode val="edge"/>
          <c:yMode val="edge"/>
          <c:x val="0.29573214756238619"/>
          <c:y val="4.3902543594092014E-2"/>
        </c:manualLayout>
      </c:layout>
      <c:overlay val="0"/>
      <c:spPr>
        <a:noFill/>
        <a:ln w="25400">
          <a:noFill/>
        </a:ln>
      </c:spPr>
    </c:title>
    <c:autoTitleDeleted val="0"/>
    <c:plotArea>
      <c:layout>
        <c:manualLayout>
          <c:layoutTarget val="inner"/>
          <c:xMode val="edge"/>
          <c:yMode val="edge"/>
          <c:x val="0.25914672724538995"/>
          <c:y val="0.27317138236323929"/>
          <c:w val="0.66768392078518135"/>
          <c:h val="0.43902543594092031"/>
        </c:manualLayout>
      </c:layout>
      <c:lineChart>
        <c:grouping val="standard"/>
        <c:varyColors val="0"/>
        <c:ser>
          <c:idx val="0"/>
          <c:order val="0"/>
          <c:tx>
            <c:strRef>
              <c:f>'M&amp;T Area II'!$G$8</c:f>
              <c:strCache>
                <c:ptCount val="1"/>
                <c:pt idx="0">
                  <c:v>Variance</c:v>
                </c:pt>
              </c:strCache>
            </c:strRef>
          </c:tx>
          <c:spPr>
            <a:ln w="25400">
              <a:solidFill>
                <a:srgbClr val="008000"/>
              </a:solidFill>
              <a:prstDash val="solid"/>
            </a:ln>
          </c:spPr>
          <c:marker>
            <c:symbol val="none"/>
          </c:marker>
          <c:cat>
            <c:numRef>
              <c:f>'M&amp;T Area II'!$B$10:$B$62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II'!$G$10:$G$62</c:f>
              <c:numCache>
                <c:formatCode>#,##0</c:formatCode>
                <c:ptCount val="53"/>
                <c:pt idx="0">
                  <c:v>1172.9737483821191</c:v>
                </c:pt>
                <c:pt idx="1">
                  <c:v>41.885336267332605</c:v>
                </c:pt>
                <c:pt idx="2">
                  <c:v>-506.33222283454234</c:v>
                </c:pt>
                <c:pt idx="3">
                  <c:v>-1102.4551982082121</c:v>
                </c:pt>
                <c:pt idx="4">
                  <c:v>-89.973173518739713</c:v>
                </c:pt>
                <c:pt idx="5">
                  <c:v>-576.80252090258728</c:v>
                </c:pt>
                <c:pt idx="6">
                  <c:v>18.297309530926213</c:v>
                </c:pt>
                <c:pt idx="7">
                  <c:v>787.39744826714377</c:v>
                </c:pt>
                <c:pt idx="8">
                  <c:v>-625.49685798862811</c:v>
                </c:pt>
                <c:pt idx="9">
                  <c:v>248.80309576596665</c:v>
                </c:pt>
                <c:pt idx="10">
                  <c:v>-381.52046538284048</c:v>
                </c:pt>
                <c:pt idx="11">
                  <c:v>182.41503819928948</c:v>
                </c:pt>
                <c:pt idx="12">
                  <c:v>808.30301869029063</c:v>
                </c:pt>
                <c:pt idx="13">
                  <c:v>-1334.8264365995037</c:v>
                </c:pt>
                <c:pt idx="14">
                  <c:v>-2253.3678651528899</c:v>
                </c:pt>
                <c:pt idx="15">
                  <c:v>383.52042364081353</c:v>
                </c:pt>
                <c:pt idx="16">
                  <c:v>5673.1143136879364</c:v>
                </c:pt>
                <c:pt idx="17">
                  <c:v>7253.055680580781</c:v>
                </c:pt>
                <c:pt idx="18">
                  <c:v>6305.0908604450742</c:v>
                </c:pt>
                <c:pt idx="19">
                  <c:v>5996.6261173850417</c:v>
                </c:pt>
                <c:pt idx="20">
                  <c:v>2738.9374894583639</c:v>
                </c:pt>
                <c:pt idx="21">
                  <c:v>5327.0319190352166</c:v>
                </c:pt>
                <c:pt idx="22">
                  <c:v>3543.9552335418616</c:v>
                </c:pt>
                <c:pt idx="23">
                  <c:v>2693.7963075471393</c:v>
                </c:pt>
                <c:pt idx="24">
                  <c:v>3303.2022633486658</c:v>
                </c:pt>
                <c:pt idx="25">
                  <c:v>4950.8554031083486</c:v>
                </c:pt>
                <c:pt idx="26">
                  <c:v>4529.5377052702561</c:v>
                </c:pt>
                <c:pt idx="27">
                  <c:v>4807.9083270561387</c:v>
                </c:pt>
                <c:pt idx="28">
                  <c:v>2392.855094805645</c:v>
                </c:pt>
                <c:pt idx="29">
                  <c:v>3431.1022787638012</c:v>
                </c:pt>
                <c:pt idx="30">
                  <c:v>4740.1965541893023</c:v>
                </c:pt>
                <c:pt idx="31">
                  <c:v>3566.5258244974739</c:v>
                </c:pt>
                <c:pt idx="32">
                  <c:v>3799.7552643721319</c:v>
                </c:pt>
                <c:pt idx="33">
                  <c:v>3762.1376127794451</c:v>
                </c:pt>
                <c:pt idx="34">
                  <c:v>5311.984858398142</c:v>
                </c:pt>
                <c:pt idx="35">
                  <c:v>6554.6644986695574</c:v>
                </c:pt>
                <c:pt idx="36">
                  <c:v>4874.185074210036</c:v>
                </c:pt>
                <c:pt idx="37">
                  <c:v>4793.3203465651377</c:v>
                </c:pt>
                <c:pt idx="38">
                  <c:v>5398.9439231290808</c:v>
                </c:pt>
                <c:pt idx="39">
                  <c:v>5500.5068162466014</c:v>
                </c:pt>
                <c:pt idx="40">
                  <c:v>6635.8970783038985</c:v>
                </c:pt>
                <c:pt idx="41">
                  <c:v>5934.2442160166502</c:v>
                </c:pt>
                <c:pt idx="42">
                  <c:v>6496.7149457084788</c:v>
                </c:pt>
                <c:pt idx="43">
                  <c:v>6526.0442314317852</c:v>
                </c:pt>
                <c:pt idx="44">
                  <c:v>6332.3267648207202</c:v>
                </c:pt>
                <c:pt idx="45">
                  <c:v>6344.2976024184954</c:v>
                </c:pt>
                <c:pt idx="46">
                  <c:v>6820.1799045804019</c:v>
                </c:pt>
                <c:pt idx="47">
                  <c:v>6412.7682087892426</c:v>
                </c:pt>
                <c:pt idx="48">
                  <c:v>5552.9854750035502</c:v>
                </c:pt>
                <c:pt idx="49">
                  <c:v>5883.7857678911178</c:v>
                </c:pt>
                <c:pt idx="50">
                  <c:v>6158.0626229509617</c:v>
                </c:pt>
                <c:pt idx="51">
                  <c:v>7080.8272426899111</c:v>
                </c:pt>
                <c:pt idx="52">
                  <c:v>3691.0260557245019</c:v>
                </c:pt>
              </c:numCache>
            </c:numRef>
          </c:val>
          <c:smooth val="0"/>
        </c:ser>
        <c:dLbls>
          <c:showLegendKey val="0"/>
          <c:showVal val="0"/>
          <c:showCatName val="0"/>
          <c:showSerName val="0"/>
          <c:showPercent val="0"/>
          <c:showBubbleSize val="0"/>
        </c:dLbls>
        <c:smooth val="0"/>
        <c:axId val="351188688"/>
        <c:axId val="389396360"/>
      </c:lineChart>
      <c:dateAx>
        <c:axId val="3511886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457325197285271"/>
              <c:y val="0.82439220748906139"/>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89396360"/>
        <c:crosses val="autoZero"/>
        <c:auto val="1"/>
        <c:lblOffset val="100"/>
        <c:baseTimeUnit val="days"/>
        <c:majorUnit val="2"/>
        <c:majorTimeUnit val="months"/>
        <c:minorUnit val="1"/>
        <c:minorTimeUnit val="months"/>
      </c:dateAx>
      <c:valAx>
        <c:axId val="38939636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cs-CZ"/>
                  <a:t>Variance Nm3</a:t>
                </a:r>
              </a:p>
            </c:rich>
          </c:tx>
          <c:layout>
            <c:manualLayout>
              <c:xMode val="edge"/>
              <c:yMode val="edge"/>
              <c:x val="4.8780560422661656E-2"/>
              <c:y val="0.37073259035011041"/>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1188688"/>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Actual and Target</a:t>
            </a:r>
          </a:p>
        </c:rich>
      </c:tx>
      <c:layout>
        <c:manualLayout>
          <c:xMode val="edge"/>
          <c:yMode val="edge"/>
          <c:x val="0.32522796352583594"/>
          <c:y val="4.3689320388349509E-2"/>
        </c:manualLayout>
      </c:layout>
      <c:overlay val="0"/>
      <c:spPr>
        <a:noFill/>
        <a:ln w="25400">
          <a:noFill/>
        </a:ln>
      </c:spPr>
    </c:title>
    <c:autoTitleDeleted val="0"/>
    <c:plotArea>
      <c:layout>
        <c:manualLayout>
          <c:layoutTarget val="inner"/>
          <c:xMode val="edge"/>
          <c:yMode val="edge"/>
          <c:x val="0.26443768996960493"/>
          <c:y val="0.27184466019417486"/>
          <c:w val="0.66261398176291786"/>
          <c:h val="0.24271844660194181"/>
        </c:manualLayout>
      </c:layout>
      <c:lineChart>
        <c:grouping val="standard"/>
        <c:varyColors val="0"/>
        <c:ser>
          <c:idx val="0"/>
          <c:order val="0"/>
          <c:tx>
            <c:strRef>
              <c:f>'M&amp;T Area II'!$G$8</c:f>
              <c:strCache>
                <c:ptCount val="1"/>
                <c:pt idx="0">
                  <c:v>Variance</c:v>
                </c:pt>
              </c:strCache>
            </c:strRef>
          </c:tx>
          <c:spPr>
            <a:ln w="25400">
              <a:solidFill>
                <a:srgbClr val="0000FF"/>
              </a:solidFill>
              <a:prstDash val="solid"/>
            </a:ln>
          </c:spPr>
          <c:marker>
            <c:symbol val="none"/>
          </c:marker>
          <c:cat>
            <c:numRef>
              <c:f>'M&amp;T Area II'!$B$10:$B$62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II'!$C$10:$C$62</c:f>
              <c:numCache>
                <c:formatCode>#,##0</c:formatCode>
                <c:ptCount val="53"/>
                <c:pt idx="0">
                  <c:v>9571</c:v>
                </c:pt>
                <c:pt idx="1">
                  <c:v>9235</c:v>
                </c:pt>
                <c:pt idx="2">
                  <c:v>10513</c:v>
                </c:pt>
                <c:pt idx="3">
                  <c:v>15706</c:v>
                </c:pt>
                <c:pt idx="4">
                  <c:v>11970</c:v>
                </c:pt>
                <c:pt idx="5">
                  <c:v>12991</c:v>
                </c:pt>
                <c:pt idx="6">
                  <c:v>10989</c:v>
                </c:pt>
                <c:pt idx="7">
                  <c:v>11371</c:v>
                </c:pt>
                <c:pt idx="8">
                  <c:v>11219</c:v>
                </c:pt>
                <c:pt idx="9">
                  <c:v>9961</c:v>
                </c:pt>
                <c:pt idx="10">
                  <c:v>10328</c:v>
                </c:pt>
                <c:pt idx="11">
                  <c:v>11502</c:v>
                </c:pt>
                <c:pt idx="12">
                  <c:v>8762</c:v>
                </c:pt>
                <c:pt idx="13">
                  <c:v>10544</c:v>
                </c:pt>
                <c:pt idx="14">
                  <c:v>9371</c:v>
                </c:pt>
                <c:pt idx="15">
                  <c:v>7178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653.25</c:v>
                </c:pt>
                <c:pt idx="36">
                  <c:v>2228.4</c:v>
                </c:pt>
                <c:pt idx="37">
                  <c:v>2128.6999999999998</c:v>
                </c:pt>
                <c:pt idx="38">
                  <c:v>1914.3</c:v>
                </c:pt>
                <c:pt idx="39">
                  <c:v>1413.99</c:v>
                </c:pt>
                <c:pt idx="40">
                  <c:v>2452.9</c:v>
                </c:pt>
                <c:pt idx="41">
                  <c:v>3809.1</c:v>
                </c:pt>
                <c:pt idx="42">
                  <c:v>4420.3</c:v>
                </c:pt>
                <c:pt idx="43">
                  <c:v>3345.2</c:v>
                </c:pt>
                <c:pt idx="44">
                  <c:v>5036.1000000000004</c:v>
                </c:pt>
                <c:pt idx="45">
                  <c:v>7093.1</c:v>
                </c:pt>
                <c:pt idx="46">
                  <c:v>6195.9</c:v>
                </c:pt>
                <c:pt idx="47">
                  <c:v>7175.1</c:v>
                </c:pt>
                <c:pt idx="48">
                  <c:v>4875</c:v>
                </c:pt>
                <c:pt idx="49">
                  <c:v>6974.3</c:v>
                </c:pt>
                <c:pt idx="50">
                  <c:v>9890</c:v>
                </c:pt>
                <c:pt idx="51">
                  <c:v>8252.5</c:v>
                </c:pt>
                <c:pt idx="52">
                  <c:v>1794</c:v>
                </c:pt>
              </c:numCache>
            </c:numRef>
          </c:val>
          <c:smooth val="0"/>
        </c:ser>
        <c:ser>
          <c:idx val="1"/>
          <c:order val="1"/>
          <c:tx>
            <c:strRef>
              <c:f>'M&amp;T Area II'!$F$8</c:f>
              <c:strCache>
                <c:ptCount val="1"/>
                <c:pt idx="0">
                  <c:v>Target cons.</c:v>
                </c:pt>
              </c:strCache>
            </c:strRef>
          </c:tx>
          <c:spPr>
            <a:ln w="25400">
              <a:solidFill>
                <a:srgbClr val="FF0000"/>
              </a:solidFill>
              <a:prstDash val="solid"/>
            </a:ln>
          </c:spPr>
          <c:marker>
            <c:symbol val="none"/>
          </c:marker>
          <c:cat>
            <c:numRef>
              <c:f>'M&amp;T Area II'!$B$10:$B$62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II'!$F$10:$F$62</c:f>
              <c:numCache>
                <c:formatCode>#,##0</c:formatCode>
                <c:ptCount val="53"/>
                <c:pt idx="0">
                  <c:v>10743.973748382119</c:v>
                </c:pt>
                <c:pt idx="1">
                  <c:v>9276.8853362673326</c:v>
                </c:pt>
                <c:pt idx="2">
                  <c:v>10006.667777165458</c:v>
                </c:pt>
                <c:pt idx="3">
                  <c:v>14603.544801791788</c:v>
                </c:pt>
                <c:pt idx="4">
                  <c:v>11880.02682648126</c:v>
                </c:pt>
                <c:pt idx="5">
                  <c:v>12414.197479097413</c:v>
                </c:pt>
                <c:pt idx="6">
                  <c:v>11007.297309530926</c:v>
                </c:pt>
                <c:pt idx="7">
                  <c:v>12158.397448267144</c:v>
                </c:pt>
                <c:pt idx="8">
                  <c:v>10593.503142011372</c:v>
                </c:pt>
                <c:pt idx="9">
                  <c:v>10209.803095765967</c:v>
                </c:pt>
                <c:pt idx="10">
                  <c:v>9946.4795346171595</c:v>
                </c:pt>
                <c:pt idx="11">
                  <c:v>11684.415038199289</c:v>
                </c:pt>
                <c:pt idx="12">
                  <c:v>9570.3030186902906</c:v>
                </c:pt>
                <c:pt idx="13">
                  <c:v>9209.1735634004963</c:v>
                </c:pt>
                <c:pt idx="14">
                  <c:v>7117.6321348471101</c:v>
                </c:pt>
                <c:pt idx="15">
                  <c:v>7561.5204236408135</c:v>
                </c:pt>
                <c:pt idx="16">
                  <c:v>5673.1143136879364</c:v>
                </c:pt>
                <c:pt idx="17">
                  <c:v>7253.055680580781</c:v>
                </c:pt>
                <c:pt idx="18">
                  <c:v>6305.0908604450742</c:v>
                </c:pt>
                <c:pt idx="19">
                  <c:v>5996.6261173850417</c:v>
                </c:pt>
                <c:pt idx="20">
                  <c:v>2738.9374894583639</c:v>
                </c:pt>
                <c:pt idx="21">
                  <c:v>5327.0319190352166</c:v>
                </c:pt>
                <c:pt idx="22">
                  <c:v>3543.9552335418616</c:v>
                </c:pt>
                <c:pt idx="23">
                  <c:v>2693.7963075471393</c:v>
                </c:pt>
                <c:pt idx="24">
                  <c:v>3303.2022633486658</c:v>
                </c:pt>
                <c:pt idx="25">
                  <c:v>4950.8554031083486</c:v>
                </c:pt>
                <c:pt idx="26">
                  <c:v>4529.5377052702561</c:v>
                </c:pt>
                <c:pt idx="27">
                  <c:v>4807.9083270561387</c:v>
                </c:pt>
                <c:pt idx="28">
                  <c:v>2392.855094805645</c:v>
                </c:pt>
                <c:pt idx="29">
                  <c:v>3431.1022787638012</c:v>
                </c:pt>
                <c:pt idx="30">
                  <c:v>4740.1965541893023</c:v>
                </c:pt>
                <c:pt idx="31">
                  <c:v>3566.5258244974739</c:v>
                </c:pt>
                <c:pt idx="32">
                  <c:v>3799.7552643721319</c:v>
                </c:pt>
                <c:pt idx="33">
                  <c:v>3762.1376127794451</c:v>
                </c:pt>
                <c:pt idx="34">
                  <c:v>5311.984858398142</c:v>
                </c:pt>
                <c:pt idx="35">
                  <c:v>7207.9144986695574</c:v>
                </c:pt>
                <c:pt idx="36">
                  <c:v>7102.5850742100356</c:v>
                </c:pt>
                <c:pt idx="37">
                  <c:v>6922.0203465651375</c:v>
                </c:pt>
                <c:pt idx="38">
                  <c:v>7313.2439231290809</c:v>
                </c:pt>
                <c:pt idx="39">
                  <c:v>6914.4968162466012</c:v>
                </c:pt>
                <c:pt idx="40">
                  <c:v>9088.7970783038982</c:v>
                </c:pt>
                <c:pt idx="41">
                  <c:v>9743.3442160166505</c:v>
                </c:pt>
                <c:pt idx="42">
                  <c:v>10917.014945708479</c:v>
                </c:pt>
                <c:pt idx="43">
                  <c:v>9871.244231431785</c:v>
                </c:pt>
                <c:pt idx="44">
                  <c:v>11368.426764820721</c:v>
                </c:pt>
                <c:pt idx="45">
                  <c:v>13437.397602418496</c:v>
                </c:pt>
                <c:pt idx="46">
                  <c:v>13016.079904580401</c:v>
                </c:pt>
                <c:pt idx="47">
                  <c:v>13587.868208789243</c:v>
                </c:pt>
                <c:pt idx="48">
                  <c:v>10427.98547500355</c:v>
                </c:pt>
                <c:pt idx="49">
                  <c:v>12858.085767891118</c:v>
                </c:pt>
                <c:pt idx="50">
                  <c:v>16048.062622950962</c:v>
                </c:pt>
                <c:pt idx="51">
                  <c:v>15333.327242689911</c:v>
                </c:pt>
                <c:pt idx="52">
                  <c:v>5485.0260557245019</c:v>
                </c:pt>
              </c:numCache>
            </c:numRef>
          </c:val>
          <c:smooth val="0"/>
        </c:ser>
        <c:dLbls>
          <c:showLegendKey val="0"/>
          <c:showVal val="0"/>
          <c:showCatName val="0"/>
          <c:showSerName val="0"/>
          <c:showPercent val="0"/>
          <c:showBubbleSize val="0"/>
        </c:dLbls>
        <c:smooth val="0"/>
        <c:axId val="408507408"/>
        <c:axId val="389398712"/>
      </c:lineChart>
      <c:dateAx>
        <c:axId val="40850740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5015197568389074"/>
              <c:y val="0.82524271844660191"/>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89398712"/>
        <c:crosses val="autoZero"/>
        <c:auto val="1"/>
        <c:lblOffset val="100"/>
        <c:baseTimeUnit val="days"/>
        <c:majorUnit val="2"/>
        <c:majorTimeUnit val="months"/>
        <c:minorUnit val="1"/>
        <c:minorTimeUnit val="months"/>
      </c:dateAx>
      <c:valAx>
        <c:axId val="38939871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cs-CZ"/>
                  <a:t>Consumption Nm3</a:t>
                </a:r>
              </a:p>
            </c:rich>
          </c:tx>
          <c:layout>
            <c:manualLayout>
              <c:xMode val="edge"/>
              <c:yMode val="edge"/>
              <c:x val="4.8632218844984802E-2"/>
              <c:y val="0.24271844660194181"/>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8507408"/>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Specific energy consumption</a:t>
            </a:r>
          </a:p>
        </c:rich>
      </c:tx>
      <c:layout>
        <c:manualLayout>
          <c:xMode val="edge"/>
          <c:yMode val="edge"/>
          <c:x val="0.21341495184914475"/>
          <c:y val="4.3902543594092014E-2"/>
        </c:manualLayout>
      </c:layout>
      <c:overlay val="0"/>
      <c:spPr>
        <a:noFill/>
        <a:ln w="25400">
          <a:noFill/>
        </a:ln>
      </c:spPr>
    </c:title>
    <c:autoTitleDeleted val="0"/>
    <c:plotArea>
      <c:layout>
        <c:manualLayout>
          <c:layoutTarget val="inner"/>
          <c:xMode val="edge"/>
          <c:yMode val="edge"/>
          <c:x val="0.2195125219019774"/>
          <c:y val="0.27317138236323929"/>
          <c:w val="0.7073181261285939"/>
          <c:h val="0.23902495956783437"/>
        </c:manualLayout>
      </c:layout>
      <c:lineChart>
        <c:grouping val="standard"/>
        <c:varyColors val="0"/>
        <c:ser>
          <c:idx val="0"/>
          <c:order val="0"/>
          <c:tx>
            <c:strRef>
              <c:f>'M&amp;T Area II'!$E$8</c:f>
              <c:strCache>
                <c:ptCount val="1"/>
                <c:pt idx="0">
                  <c:v>SER</c:v>
                </c:pt>
              </c:strCache>
            </c:strRef>
          </c:tx>
          <c:spPr>
            <a:ln w="25400">
              <a:solidFill>
                <a:srgbClr val="800000"/>
              </a:solidFill>
              <a:prstDash val="solid"/>
            </a:ln>
          </c:spPr>
          <c:marker>
            <c:symbol val="none"/>
          </c:marker>
          <c:cat>
            <c:numRef>
              <c:f>'M&amp;T Area II'!$B$10:$B$62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II'!$E$10:$E$62</c:f>
              <c:numCache>
                <c:formatCode>#,##0.00</c:formatCode>
                <c:ptCount val="53"/>
                <c:pt idx="0">
                  <c:v>86.22522522522523</c:v>
                </c:pt>
                <c:pt idx="1">
                  <c:v>100.92896174863388</c:v>
                </c:pt>
                <c:pt idx="2">
                  <c:v>103.88339920948616</c:v>
                </c:pt>
                <c:pt idx="3">
                  <c:v>96.771410967344423</c:v>
                </c:pt>
                <c:pt idx="4">
                  <c:v>94.924662965900083</c:v>
                </c:pt>
                <c:pt idx="5">
                  <c:v>97.530030030030034</c:v>
                </c:pt>
                <c:pt idx="6">
                  <c:v>95.973799126637559</c:v>
                </c:pt>
                <c:pt idx="7">
                  <c:v>87.604006163328194</c:v>
                </c:pt>
                <c:pt idx="8">
                  <c:v>102.92660550458716</c:v>
                </c:pt>
                <c:pt idx="9">
                  <c:v>95.871029836381126</c:v>
                </c:pt>
                <c:pt idx="10">
                  <c:v>102.86852589641434</c:v>
                </c:pt>
                <c:pt idx="11">
                  <c:v>93.133603238866399</c:v>
                </c:pt>
                <c:pt idx="12">
                  <c:v>91.844863731656176</c:v>
                </c:pt>
                <c:pt idx="13">
                  <c:v>116.37969094922738</c:v>
                </c:pt>
                <c:pt idx="14">
                  <c:v>149.21974522292993</c:v>
                </c:pt>
                <c:pt idx="15">
                  <c:v>104.48326055312954</c:v>
                </c:pt>
                <c:pt idx="16">
                  <c:v>0</c:v>
                </c:pt>
                <c:pt idx="17">
                  <c:v>0</c:v>
                </c:pt>
                <c:pt idx="18">
                  <c:v>0</c:v>
                </c:pt>
                <c:pt idx="19">
                  <c:v>0</c:v>
                </c:pt>
                <c:pt idx="20">
                  <c:v>0</c:v>
                </c:pt>
                <c:pt idx="21">
                  <c:v>0</c:v>
                </c:pt>
                <c:pt idx="22">
                  <c:v>0</c:v>
                </c:pt>
                <c:pt idx="23">
                  <c:v>0</c:v>
                </c:pt>
                <c:pt idx="24">
                  <c:v>0</c:v>
                </c:pt>
                <c:pt idx="25">
                  <c:v>0</c:v>
                </c:pt>
                <c:pt idx="26">
                  <c:v>0</c:v>
                </c:pt>
                <c:pt idx="27">
                  <c:v>0</c:v>
                </c:pt>
                <c:pt idx="28">
                  <c:v>#N/A</c:v>
                </c:pt>
                <c:pt idx="29">
                  <c:v>0</c:v>
                </c:pt>
                <c:pt idx="30">
                  <c:v>0</c:v>
                </c:pt>
                <c:pt idx="31">
                  <c:v>0</c:v>
                </c:pt>
                <c:pt idx="32">
                  <c:v>0</c:v>
                </c:pt>
                <c:pt idx="33">
                  <c:v>0</c:v>
                </c:pt>
                <c:pt idx="34">
                  <c:v>0</c:v>
                </c:pt>
                <c:pt idx="35">
                  <c:v>10.20703125</c:v>
                </c:pt>
                <c:pt idx="36">
                  <c:v>35.597444089456872</c:v>
                </c:pt>
                <c:pt idx="37">
                  <c:v>35.360465116279066</c:v>
                </c:pt>
                <c:pt idx="38">
                  <c:v>29.27064220183486</c:v>
                </c:pt>
                <c:pt idx="39">
                  <c:v>23.52728785357737</c:v>
                </c:pt>
                <c:pt idx="40">
                  <c:v>27.560674157303371</c:v>
                </c:pt>
                <c:pt idx="41">
                  <c:v>38.987717502558851</c:v>
                </c:pt>
                <c:pt idx="42">
                  <c:v>39.014121800529573</c:v>
                </c:pt>
                <c:pt idx="43">
                  <c:v>33.65392354124748</c:v>
                </c:pt>
                <c:pt idx="44">
                  <c:v>42.213746856663874</c:v>
                </c:pt>
                <c:pt idx="45">
                  <c:v>48.318119891008173</c:v>
                </c:pt>
                <c:pt idx="46">
                  <c:v>43.880311614730878</c:v>
                </c:pt>
                <c:pt idx="47">
                  <c:v>48.219758064516128</c:v>
                </c:pt>
                <c:pt idx="48">
                  <c:v>45.646067415730336</c:v>
                </c:pt>
                <c:pt idx="49">
                  <c:v>50.138749101365924</c:v>
                </c:pt>
                <c:pt idx="50">
                  <c:v>54.490358126721766</c:v>
                </c:pt>
                <c:pt idx="51">
                  <c:v>47.979651162790695</c:v>
                </c:pt>
                <c:pt idx="52">
                  <c:v>43.649635036496349</c:v>
                </c:pt>
              </c:numCache>
            </c:numRef>
          </c:val>
          <c:smooth val="0"/>
        </c:ser>
        <c:dLbls>
          <c:showLegendKey val="0"/>
          <c:showVal val="0"/>
          <c:showCatName val="0"/>
          <c:showSerName val="0"/>
          <c:showPercent val="0"/>
          <c:showBubbleSize val="0"/>
        </c:dLbls>
        <c:smooth val="0"/>
        <c:axId val="389399104"/>
        <c:axId val="389395968"/>
      </c:lineChart>
      <c:dateAx>
        <c:axId val="38939910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2743980957002901"/>
              <c:y val="0.82439220748906139"/>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89395968"/>
        <c:crosses val="autoZero"/>
        <c:auto val="1"/>
        <c:lblOffset val="100"/>
        <c:baseTimeUnit val="days"/>
        <c:majorUnit val="2"/>
        <c:majorTimeUnit val="months"/>
        <c:minorUnit val="1"/>
        <c:minorTimeUnit val="months"/>
      </c:dateAx>
      <c:valAx>
        <c:axId val="38939596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cs-CZ"/>
                  <a:t>SER Nm3/</a:t>
                </a:r>
              </a:p>
            </c:rich>
          </c:tx>
          <c:layout>
            <c:manualLayout>
              <c:xMode val="edge"/>
              <c:yMode val="edge"/>
              <c:x val="4.8780560422661656E-2"/>
              <c:y val="0.30243974475930058"/>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9399104"/>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Variance from target</a:t>
            </a:r>
          </a:p>
        </c:rich>
      </c:tx>
      <c:layout>
        <c:manualLayout>
          <c:xMode val="edge"/>
          <c:yMode val="edge"/>
          <c:x val="0.29573214756238619"/>
          <c:y val="4.3902543594092014E-2"/>
        </c:manualLayout>
      </c:layout>
      <c:overlay val="0"/>
      <c:spPr>
        <a:noFill/>
        <a:ln w="25400">
          <a:noFill/>
        </a:ln>
      </c:spPr>
    </c:title>
    <c:autoTitleDeleted val="0"/>
    <c:plotArea>
      <c:layout>
        <c:manualLayout>
          <c:layoutTarget val="inner"/>
          <c:xMode val="edge"/>
          <c:yMode val="edge"/>
          <c:x val="0.29573214756238619"/>
          <c:y val="0.27317138236323929"/>
          <c:w val="0.63109850046818528"/>
          <c:h val="0.4780499191356688"/>
        </c:manualLayout>
      </c:layout>
      <c:lineChart>
        <c:grouping val="standard"/>
        <c:varyColors val="0"/>
        <c:ser>
          <c:idx val="0"/>
          <c:order val="0"/>
          <c:tx>
            <c:strRef>
              <c:f>'M&amp;T Area I'!$G$8</c:f>
              <c:strCache>
                <c:ptCount val="1"/>
                <c:pt idx="0">
                  <c:v>Variance</c:v>
                </c:pt>
              </c:strCache>
            </c:strRef>
          </c:tx>
          <c:spPr>
            <a:ln w="25400">
              <a:solidFill>
                <a:srgbClr val="008000"/>
              </a:solidFill>
              <a:prstDash val="solid"/>
            </a:ln>
          </c:spPr>
          <c:marker>
            <c:symbol val="none"/>
          </c:marker>
          <c:cat>
            <c:numRef>
              <c:f>'M&amp;T Area 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I'!$G$10:$G$62</c:f>
              <c:numCache>
                <c:formatCode>#,##0</c:formatCode>
                <c:ptCount val="53"/>
                <c:pt idx="0">
                  <c:v>-107044.24639673217</c:v>
                </c:pt>
                <c:pt idx="1">
                  <c:v>259557.12280149595</c:v>
                </c:pt>
                <c:pt idx="2">
                  <c:v>160109.91359467583</c:v>
                </c:pt>
                <c:pt idx="3">
                  <c:v>118835.87434551679</c:v>
                </c:pt>
                <c:pt idx="4">
                  <c:v>-72006.675411766395</c:v>
                </c:pt>
                <c:pt idx="5">
                  <c:v>-110225.34172444767</c:v>
                </c:pt>
                <c:pt idx="6">
                  <c:v>129166.1161227884</c:v>
                </c:pt>
                <c:pt idx="7">
                  <c:v>-54670.234919015667</c:v>
                </c:pt>
                <c:pt idx="8">
                  <c:v>180515.40567215707</c:v>
                </c:pt>
                <c:pt idx="9">
                  <c:v>-150552.35236392613</c:v>
                </c:pt>
                <c:pt idx="10">
                  <c:v>-131625.08907454764</c:v>
                </c:pt>
                <c:pt idx="11">
                  <c:v>-9781.7443418202456</c:v>
                </c:pt>
                <c:pt idx="12">
                  <c:v>-168068.48513394967</c:v>
                </c:pt>
                <c:pt idx="13">
                  <c:v>-198594.20549790701</c:v>
                </c:pt>
                <c:pt idx="14">
                  <c:v>-46704.713111539837</c:v>
                </c:pt>
                <c:pt idx="15">
                  <c:v>177367.19694866496</c:v>
                </c:pt>
                <c:pt idx="16">
                  <c:v>-163517.23344703019</c:v>
                </c:pt>
                <c:pt idx="17">
                  <c:v>282751.79063568171</c:v>
                </c:pt>
                <c:pt idx="18">
                  <c:v>-111965.15464736475</c:v>
                </c:pt>
                <c:pt idx="19">
                  <c:v>-59416.626246697153</c:v>
                </c:pt>
                <c:pt idx="20">
                  <c:v>-54105.722082488588</c:v>
                </c:pt>
                <c:pt idx="21">
                  <c:v>-101666.84218421555</c:v>
                </c:pt>
                <c:pt idx="22">
                  <c:v>91709.352161532268</c:v>
                </c:pt>
                <c:pt idx="23">
                  <c:v>160895.87556515459</c:v>
                </c:pt>
                <c:pt idx="24">
                  <c:v>161806.95158728701</c:v>
                </c:pt>
                <c:pt idx="25">
                  <c:v>224196.56154373719</c:v>
                </c:pt>
                <c:pt idx="26">
                  <c:v>-2113.5412212626543</c:v>
                </c:pt>
                <c:pt idx="27">
                  <c:v>98062.313240793534</c:v>
                </c:pt>
                <c:pt idx="28">
                  <c:v>-203415.35241795133</c:v>
                </c:pt>
                <c:pt idx="29">
                  <c:v>-62611.060841721483</c:v>
                </c:pt>
                <c:pt idx="30">
                  <c:v>-31088.101822363795</c:v>
                </c:pt>
                <c:pt idx="31">
                  <c:v>-192244.16064606979</c:v>
                </c:pt>
                <c:pt idx="32">
                  <c:v>66644.162059404887</c:v>
                </c:pt>
                <c:pt idx="33">
                  <c:v>-172742.98293447518</c:v>
                </c:pt>
                <c:pt idx="34">
                  <c:v>21412.823190649855</c:v>
                </c:pt>
                <c:pt idx="35">
                  <c:v>-11319.284253555583</c:v>
                </c:pt>
                <c:pt idx="36">
                  <c:v>45384.197791746003</c:v>
                </c:pt>
                <c:pt idx="37">
                  <c:v>-53362.334090319229</c:v>
                </c:pt>
                <c:pt idx="38">
                  <c:v>176100.70530963002</c:v>
                </c:pt>
                <c:pt idx="39">
                  <c:v>10129.682729666703</c:v>
                </c:pt>
                <c:pt idx="40">
                  <c:v>-277607.12921162392</c:v>
                </c:pt>
                <c:pt idx="41">
                  <c:v>-170509.92802833556</c:v>
                </c:pt>
                <c:pt idx="42">
                  <c:v>214960.3722697203</c:v>
                </c:pt>
                <c:pt idx="43">
                  <c:v>394702.24045258586</c:v>
                </c:pt>
                <c:pt idx="44">
                  <c:v>-154747.95966465154</c:v>
                </c:pt>
                <c:pt idx="45">
                  <c:v>162336.41808871937</c:v>
                </c:pt>
                <c:pt idx="46">
                  <c:v>129268.53984871553</c:v>
                </c:pt>
                <c:pt idx="47">
                  <c:v>-254917.28938342677</c:v>
                </c:pt>
                <c:pt idx="48">
                  <c:v>117350.50499581173</c:v>
                </c:pt>
                <c:pt idx="49">
                  <c:v>-103846.09074888378</c:v>
                </c:pt>
                <c:pt idx="50">
                  <c:v>-155916.53222846577</c:v>
                </c:pt>
                <c:pt idx="51">
                  <c:v>-19453.734654164524</c:v>
                </c:pt>
                <c:pt idx="52">
                  <c:v>148401.6398579895</c:v>
                </c:pt>
              </c:numCache>
            </c:numRef>
          </c:val>
          <c:smooth val="0"/>
        </c:ser>
        <c:dLbls>
          <c:showLegendKey val="0"/>
          <c:showVal val="0"/>
          <c:showCatName val="0"/>
          <c:showSerName val="0"/>
          <c:showPercent val="0"/>
          <c:showBubbleSize val="0"/>
        </c:dLbls>
        <c:smooth val="0"/>
        <c:axId val="389397928"/>
        <c:axId val="345960960"/>
      </c:lineChart>
      <c:dateAx>
        <c:axId val="3893979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6402522988702519"/>
              <c:y val="0.82439220748906139"/>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45960960"/>
        <c:crosses val="autoZero"/>
        <c:auto val="1"/>
        <c:lblOffset val="100"/>
        <c:baseTimeUnit val="days"/>
        <c:majorUnit val="2"/>
        <c:majorTimeUnit val="months"/>
        <c:minorUnit val="1"/>
        <c:minorTimeUnit val="months"/>
      </c:dateAx>
      <c:valAx>
        <c:axId val="34596096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Variance kWh</a:t>
                </a:r>
              </a:p>
            </c:rich>
          </c:tx>
          <c:layout>
            <c:manualLayout>
              <c:xMode val="edge"/>
              <c:yMode val="edge"/>
              <c:x val="4.8780560422661656E-2"/>
              <c:y val="0.39024483194748472"/>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9397928"/>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Specific energy consumption</a:t>
            </a:r>
          </a:p>
        </c:rich>
      </c:tx>
      <c:layout>
        <c:manualLayout>
          <c:xMode val="edge"/>
          <c:yMode val="edge"/>
          <c:x val="0.21341495184914475"/>
          <c:y val="4.3902543594092014E-2"/>
        </c:manualLayout>
      </c:layout>
      <c:overlay val="0"/>
      <c:spPr>
        <a:noFill/>
        <a:ln w="25400">
          <a:noFill/>
        </a:ln>
      </c:spPr>
    </c:title>
    <c:autoTitleDeleted val="0"/>
    <c:plotArea>
      <c:layout>
        <c:manualLayout>
          <c:layoutTarget val="inner"/>
          <c:xMode val="edge"/>
          <c:yMode val="edge"/>
          <c:x val="0.2195125219019774"/>
          <c:y val="0.27317138236323929"/>
          <c:w val="0.7073181261285939"/>
          <c:h val="0.23902495956783437"/>
        </c:manualLayout>
      </c:layout>
      <c:lineChart>
        <c:grouping val="standard"/>
        <c:varyColors val="0"/>
        <c:ser>
          <c:idx val="0"/>
          <c:order val="0"/>
          <c:tx>
            <c:strRef>
              <c:f>'M&amp;T Area I'!$E$8</c:f>
              <c:strCache>
                <c:ptCount val="1"/>
                <c:pt idx="0">
                  <c:v>SER</c:v>
                </c:pt>
              </c:strCache>
            </c:strRef>
          </c:tx>
          <c:spPr>
            <a:ln w="25400">
              <a:solidFill>
                <a:srgbClr val="800000"/>
              </a:solidFill>
              <a:prstDash val="solid"/>
            </a:ln>
          </c:spPr>
          <c:marker>
            <c:symbol val="none"/>
          </c:marker>
          <c:cat>
            <c:numRef>
              <c:f>'M&amp;T Area 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I'!$E$10:$E$62</c:f>
              <c:numCache>
                <c:formatCode>#,##0.00</c:formatCode>
                <c:ptCount val="53"/>
                <c:pt idx="0">
                  <c:v>191.79523828976033</c:v>
                </c:pt>
                <c:pt idx="1">
                  <c:v>106.927302597308</c:v>
                </c:pt>
                <c:pt idx="2">
                  <c:v>120.18067866650682</c:v>
                </c:pt>
                <c:pt idx="3">
                  <c:v>126.38356440583694</c:v>
                </c:pt>
                <c:pt idx="4">
                  <c:v>163.90533002072377</c:v>
                </c:pt>
                <c:pt idx="5">
                  <c:v>164.31686986953477</c:v>
                </c:pt>
                <c:pt idx="6">
                  <c:v>128.86146040587337</c:v>
                </c:pt>
                <c:pt idx="7">
                  <c:v>162.89868312302781</c:v>
                </c:pt>
                <c:pt idx="8">
                  <c:v>117.69343109496822</c:v>
                </c:pt>
                <c:pt idx="9">
                  <c:v>154.90801433364544</c:v>
                </c:pt>
                <c:pt idx="10">
                  <c:v>159.18506775188501</c:v>
                </c:pt>
                <c:pt idx="11">
                  <c:v>144.0033914643227</c:v>
                </c:pt>
                <c:pt idx="12">
                  <c:v>213.97912144687669</c:v>
                </c:pt>
                <c:pt idx="13">
                  <c:v>185.41724469692406</c:v>
                </c:pt>
                <c:pt idx="14">
                  <c:v>140.64919768300183</c:v>
                </c:pt>
                <c:pt idx="15">
                  <c:v>117.81743772092543</c:v>
                </c:pt>
                <c:pt idx="16">
                  <c:v>159.36077596728299</c:v>
                </c:pt>
                <c:pt idx="17">
                  <c:v>106.6435400619162</c:v>
                </c:pt>
                <c:pt idx="18">
                  <c:v>152.13116351310336</c:v>
                </c:pt>
                <c:pt idx="19">
                  <c:v>183.12084665278167</c:v>
                </c:pt>
                <c:pt idx="20">
                  <c:v>160.48433639679291</c:v>
                </c:pt>
                <c:pt idx="21">
                  <c:v>176.40529905993182</c:v>
                </c:pt>
                <c:pt idx="22">
                  <c:v>128.75508365496523</c:v>
                </c:pt>
                <c:pt idx="23">
                  <c:v>120.35792322089502</c:v>
                </c:pt>
                <c:pt idx="24">
                  <c:v>119.91927555488168</c:v>
                </c:pt>
                <c:pt idx="25">
                  <c:v>110.9045550990415</c:v>
                </c:pt>
                <c:pt idx="26">
                  <c:v>149.54343227606512</c:v>
                </c:pt>
                <c:pt idx="27">
                  <c:v>127.38049345716922</c:v>
                </c:pt>
                <c:pt idx="28">
                  <c:v>202.69331699591251</c:v>
                </c:pt>
                <c:pt idx="29">
                  <c:v>144.69522270495676</c:v>
                </c:pt>
                <c:pt idx="30">
                  <c:v>171.07280546696461</c:v>
                </c:pt>
                <c:pt idx="31">
                  <c:v>153.40359189299039</c:v>
                </c:pt>
                <c:pt idx="32">
                  <c:v>132.07311800677593</c:v>
                </c:pt>
                <c:pt idx="33">
                  <c:v>161.52786860314924</c:v>
                </c:pt>
                <c:pt idx="34">
                  <c:v>139.01686271951968</c:v>
                </c:pt>
                <c:pt idx="35">
                  <c:v>157.2232959114755</c:v>
                </c:pt>
                <c:pt idx="36">
                  <c:v>136.53776690162957</c:v>
                </c:pt>
                <c:pt idx="37">
                  <c:v>148.34333048028893</c:v>
                </c:pt>
                <c:pt idx="38">
                  <c:v>118.02697439723516</c:v>
                </c:pt>
                <c:pt idx="39">
                  <c:v>152.75385064647537</c:v>
                </c:pt>
                <c:pt idx="40">
                  <c:v>165.30913742487951</c:v>
                </c:pt>
                <c:pt idx="41">
                  <c:v>150.55340159154812</c:v>
                </c:pt>
                <c:pt idx="42">
                  <c:v>114.71366969384862</c:v>
                </c:pt>
                <c:pt idx="43">
                  <c:v>95.81061073549786</c:v>
                </c:pt>
                <c:pt idx="44">
                  <c:v>197.69612745213911</c:v>
                </c:pt>
                <c:pt idx="45">
                  <c:v>120.76349651103969</c:v>
                </c:pt>
                <c:pt idx="46">
                  <c:v>128.66621113672471</c:v>
                </c:pt>
                <c:pt idx="47">
                  <c:v>158.13842416198275</c:v>
                </c:pt>
                <c:pt idx="48">
                  <c:v>124.4953237738323</c:v>
                </c:pt>
                <c:pt idx="49">
                  <c:v>167.68065243162951</c:v>
                </c:pt>
                <c:pt idx="50">
                  <c:v>172.40020070098865</c:v>
                </c:pt>
                <c:pt idx="51">
                  <c:v>157.17630758893392</c:v>
                </c:pt>
                <c:pt idx="52">
                  <c:v>121.23100968998649</c:v>
                </c:pt>
              </c:numCache>
            </c:numRef>
          </c:val>
          <c:smooth val="0"/>
        </c:ser>
        <c:dLbls>
          <c:showLegendKey val="0"/>
          <c:showVal val="0"/>
          <c:showCatName val="0"/>
          <c:showSerName val="0"/>
          <c:showPercent val="0"/>
          <c:showBubbleSize val="0"/>
        </c:dLbls>
        <c:smooth val="0"/>
        <c:axId val="345960176"/>
        <c:axId val="345958216"/>
      </c:lineChart>
      <c:dateAx>
        <c:axId val="345960176"/>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2743980957002901"/>
              <c:y val="0.82439220748906139"/>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45958216"/>
        <c:crosses val="autoZero"/>
        <c:auto val="1"/>
        <c:lblOffset val="100"/>
        <c:baseTimeUnit val="days"/>
        <c:majorUnit val="2"/>
        <c:majorTimeUnit val="months"/>
        <c:minorUnit val="1"/>
        <c:minorTimeUnit val="months"/>
      </c:dateAx>
      <c:valAx>
        <c:axId val="34595821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SER kWh/</a:t>
                </a:r>
              </a:p>
            </c:rich>
          </c:tx>
          <c:layout>
            <c:manualLayout>
              <c:xMode val="edge"/>
              <c:yMode val="edge"/>
              <c:x val="4.8780560422661656E-2"/>
              <c:y val="0.30243974475930058"/>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5960176"/>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Actual and Target</a:t>
            </a:r>
          </a:p>
        </c:rich>
      </c:tx>
      <c:layout>
        <c:manualLayout>
          <c:xMode val="edge"/>
          <c:yMode val="edge"/>
          <c:x val="0.32522796352583594"/>
          <c:y val="4.3689320388349509E-2"/>
        </c:manualLayout>
      </c:layout>
      <c:overlay val="0"/>
      <c:spPr>
        <a:noFill/>
        <a:ln w="25400">
          <a:noFill/>
        </a:ln>
      </c:spPr>
    </c:title>
    <c:autoTitleDeleted val="0"/>
    <c:plotArea>
      <c:layout>
        <c:manualLayout>
          <c:layoutTarget val="inner"/>
          <c:xMode val="edge"/>
          <c:yMode val="edge"/>
          <c:x val="0.31003039513677816"/>
          <c:y val="0.27184466019417486"/>
          <c:w val="0.61702127659574491"/>
          <c:h val="0.24271844660194181"/>
        </c:manualLayout>
      </c:layout>
      <c:lineChart>
        <c:grouping val="standard"/>
        <c:varyColors val="0"/>
        <c:ser>
          <c:idx val="0"/>
          <c:order val="0"/>
          <c:tx>
            <c:strRef>
              <c:f>'M&amp;T Area I'!$G$8</c:f>
              <c:strCache>
                <c:ptCount val="1"/>
                <c:pt idx="0">
                  <c:v>Variance</c:v>
                </c:pt>
              </c:strCache>
            </c:strRef>
          </c:tx>
          <c:spPr>
            <a:ln w="25400">
              <a:solidFill>
                <a:srgbClr val="0000FF"/>
              </a:solidFill>
              <a:prstDash val="solid"/>
            </a:ln>
          </c:spPr>
          <c:marker>
            <c:symbol val="none"/>
          </c:marker>
          <c:cat>
            <c:numRef>
              <c:f>'M&amp;T Area 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I'!$C$10:$C$62</c:f>
              <c:numCache>
                <c:formatCode>#,##0</c:formatCode>
                <c:ptCount val="53"/>
                <c:pt idx="0">
                  <c:v>727095.74835648143</c:v>
                </c:pt>
                <c:pt idx="1">
                  <c:v>802061.69678240735</c:v>
                </c:pt>
                <c:pt idx="2">
                  <c:v>904960.51035879634</c:v>
                </c:pt>
                <c:pt idx="3">
                  <c:v>858397.16944444447</c:v>
                </c:pt>
                <c:pt idx="4">
                  <c:v>879516.00089120376</c:v>
                </c:pt>
                <c:pt idx="5">
                  <c:v>1012356.2352662038</c:v>
                </c:pt>
                <c:pt idx="6">
                  <c:v>519569.40835648146</c:v>
                </c:pt>
                <c:pt idx="7">
                  <c:v>829805.89182870369</c:v>
                </c:pt>
                <c:pt idx="8">
                  <c:v>1034878.3396180555</c:v>
                </c:pt>
                <c:pt idx="9">
                  <c:v>1378681.3275694444</c:v>
                </c:pt>
                <c:pt idx="10">
                  <c:v>1190863.4918518518</c:v>
                </c:pt>
                <c:pt idx="11">
                  <c:v>1029624.2489699074</c:v>
                </c:pt>
                <c:pt idx="12">
                  <c:v>759197.92289351847</c:v>
                </c:pt>
                <c:pt idx="13">
                  <c:v>1026099.0321527778</c:v>
                </c:pt>
                <c:pt idx="14">
                  <c:v>1401709.9041087963</c:v>
                </c:pt>
                <c:pt idx="15">
                  <c:v>834500.91137731483</c:v>
                </c:pt>
                <c:pt idx="16">
                  <c:v>1312973.4331944445</c:v>
                </c:pt>
                <c:pt idx="17">
                  <c:v>981440.49918981479</c:v>
                </c:pt>
                <c:pt idx="18">
                  <c:v>1290224.3977546296</c:v>
                </c:pt>
                <c:pt idx="19">
                  <c:v>652093.33493055555</c:v>
                </c:pt>
                <c:pt idx="20">
                  <c:v>862924.27680555556</c:v>
                </c:pt>
                <c:pt idx="21">
                  <c:v>831574.57976851857</c:v>
                </c:pt>
                <c:pt idx="22">
                  <c:v>1020255.2828819444</c:v>
                </c:pt>
                <c:pt idx="23">
                  <c:v>715407.49562499998</c:v>
                </c:pt>
                <c:pt idx="24">
                  <c:v>939207.7661458333</c:v>
                </c:pt>
                <c:pt idx="25">
                  <c:v>756369.06577546301</c:v>
                </c:pt>
                <c:pt idx="26">
                  <c:v>837592.76417824079</c:v>
                </c:pt>
                <c:pt idx="27">
                  <c:v>1078530.6381018518</c:v>
                </c:pt>
                <c:pt idx="28">
                  <c:v>901782.56731481478</c:v>
                </c:pt>
                <c:pt idx="29">
                  <c:v>1304427.4326851852</c:v>
                </c:pt>
                <c:pt idx="30">
                  <c:v>657090.64579861111</c:v>
                </c:pt>
                <c:pt idx="31">
                  <c:v>1611044.5220601852</c:v>
                </c:pt>
                <c:pt idx="32">
                  <c:v>1034132.5139930556</c:v>
                </c:pt>
                <c:pt idx="33">
                  <c:v>1298037.9520949074</c:v>
                </c:pt>
                <c:pt idx="34">
                  <c:v>1024971.3288310185</c:v>
                </c:pt>
                <c:pt idx="35">
                  <c:v>741465.06351851847</c:v>
                </c:pt>
                <c:pt idx="36">
                  <c:v>962318.1811226852</c:v>
                </c:pt>
                <c:pt idx="37">
                  <c:v>1124145.7583796296</c:v>
                </c:pt>
                <c:pt idx="38">
                  <c:v>861832.96704861114</c:v>
                </c:pt>
                <c:pt idx="39">
                  <c:v>718706.86729166668</c:v>
                </c:pt>
                <c:pt idx="40">
                  <c:v>1594406.6304629629</c:v>
                </c:pt>
                <c:pt idx="41">
                  <c:v>1620255.7079282408</c:v>
                </c:pt>
                <c:pt idx="42">
                  <c:v>1228239.2614120371</c:v>
                </c:pt>
                <c:pt idx="43">
                  <c:v>932333.05306712969</c:v>
                </c:pt>
                <c:pt idx="44">
                  <c:v>813124.17221064819</c:v>
                </c:pt>
                <c:pt idx="45">
                  <c:v>450930.89597222221</c:v>
                </c:pt>
                <c:pt idx="46">
                  <c:v>527917.46429398144</c:v>
                </c:pt>
                <c:pt idx="47">
                  <c:v>1713113.5489467592</c:v>
                </c:pt>
                <c:pt idx="48">
                  <c:v>1171003.0154166666</c:v>
                </c:pt>
                <c:pt idx="49">
                  <c:v>939682.37622685183</c:v>
                </c:pt>
                <c:pt idx="50">
                  <c:v>1048882.8210648149</c:v>
                </c:pt>
                <c:pt idx="51">
                  <c:v>775665.0779513889</c:v>
                </c:pt>
                <c:pt idx="52">
                  <c:v>1121265.6086226851</c:v>
                </c:pt>
              </c:numCache>
            </c:numRef>
          </c:val>
          <c:smooth val="0"/>
        </c:ser>
        <c:ser>
          <c:idx val="1"/>
          <c:order val="1"/>
          <c:tx>
            <c:strRef>
              <c:f>'M&amp;T Area I'!$F$8</c:f>
              <c:strCache>
                <c:ptCount val="1"/>
                <c:pt idx="0">
                  <c:v>Target cons.</c:v>
                </c:pt>
              </c:strCache>
            </c:strRef>
          </c:tx>
          <c:spPr>
            <a:ln w="25400">
              <a:solidFill>
                <a:srgbClr val="FF0000"/>
              </a:solidFill>
              <a:prstDash val="solid"/>
            </a:ln>
          </c:spPr>
          <c:marker>
            <c:symbol val="none"/>
          </c:marker>
          <c:cat>
            <c:numRef>
              <c:f>'M&amp;T Area 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I'!$F$10:$F$62</c:f>
              <c:numCache>
                <c:formatCode>#,##0</c:formatCode>
                <c:ptCount val="53"/>
                <c:pt idx="0">
                  <c:v>620051.50195974926</c:v>
                </c:pt>
                <c:pt idx="1">
                  <c:v>1061618.8195839033</c:v>
                </c:pt>
                <c:pt idx="2">
                  <c:v>1065070.4239534722</c:v>
                </c:pt>
                <c:pt idx="3">
                  <c:v>977233.04378996126</c:v>
                </c:pt>
                <c:pt idx="4">
                  <c:v>807509.32547943736</c:v>
                </c:pt>
                <c:pt idx="5">
                  <c:v>902130.89354175609</c:v>
                </c:pt>
                <c:pt idx="6">
                  <c:v>648735.52447926986</c:v>
                </c:pt>
                <c:pt idx="7">
                  <c:v>775135.65690968803</c:v>
                </c:pt>
                <c:pt idx="8">
                  <c:v>1215393.7452902126</c:v>
                </c:pt>
                <c:pt idx="9">
                  <c:v>1228128.9752055183</c:v>
                </c:pt>
                <c:pt idx="10">
                  <c:v>1059238.4027773042</c:v>
                </c:pt>
                <c:pt idx="11">
                  <c:v>1019842.5046280872</c:v>
                </c:pt>
                <c:pt idx="12">
                  <c:v>591129.4377595688</c:v>
                </c:pt>
                <c:pt idx="13">
                  <c:v>827504.82665487076</c:v>
                </c:pt>
                <c:pt idx="14">
                  <c:v>1355005.1909972564</c:v>
                </c:pt>
                <c:pt idx="15">
                  <c:v>1011868.1083259798</c:v>
                </c:pt>
                <c:pt idx="16">
                  <c:v>1149456.1997474143</c:v>
                </c:pt>
                <c:pt idx="17">
                  <c:v>1264192.2898254965</c:v>
                </c:pt>
                <c:pt idx="18">
                  <c:v>1178259.2431072649</c:v>
                </c:pt>
                <c:pt idx="19">
                  <c:v>592676.70868385839</c:v>
                </c:pt>
                <c:pt idx="20">
                  <c:v>808818.55472306698</c:v>
                </c:pt>
                <c:pt idx="21">
                  <c:v>729907.73758430302</c:v>
                </c:pt>
                <c:pt idx="22">
                  <c:v>1111964.6350434767</c:v>
                </c:pt>
                <c:pt idx="23">
                  <c:v>876303.37119015458</c:v>
                </c:pt>
                <c:pt idx="24">
                  <c:v>1101014.7177331203</c:v>
                </c:pt>
                <c:pt idx="25">
                  <c:v>980565.6273192002</c:v>
                </c:pt>
                <c:pt idx="26">
                  <c:v>835479.22295697813</c:v>
                </c:pt>
                <c:pt idx="27">
                  <c:v>1176592.9513426453</c:v>
                </c:pt>
                <c:pt idx="28">
                  <c:v>698367.21489686344</c:v>
                </c:pt>
                <c:pt idx="29">
                  <c:v>1241816.3718434637</c:v>
                </c:pt>
                <c:pt idx="30">
                  <c:v>626002.54397624731</c:v>
                </c:pt>
                <c:pt idx="31">
                  <c:v>1418800.3614141154</c:v>
                </c:pt>
                <c:pt idx="32">
                  <c:v>1100776.6760524604</c:v>
                </c:pt>
                <c:pt idx="33">
                  <c:v>1125294.9691604322</c:v>
                </c:pt>
                <c:pt idx="34">
                  <c:v>1046384.1520216684</c:v>
                </c:pt>
                <c:pt idx="35">
                  <c:v>730145.77926496288</c:v>
                </c:pt>
                <c:pt idx="36">
                  <c:v>1007702.3789144312</c:v>
                </c:pt>
                <c:pt idx="37">
                  <c:v>1070783.4242893104</c:v>
                </c:pt>
                <c:pt idx="38">
                  <c:v>1037933.6723582412</c:v>
                </c:pt>
                <c:pt idx="39">
                  <c:v>728836.55002133339</c:v>
                </c:pt>
                <c:pt idx="40">
                  <c:v>1316799.501251339</c:v>
                </c:pt>
                <c:pt idx="41">
                  <c:v>1449745.7798999052</c:v>
                </c:pt>
                <c:pt idx="42">
                  <c:v>1443199.6336817574</c:v>
                </c:pt>
                <c:pt idx="43">
                  <c:v>1327035.2935197155</c:v>
                </c:pt>
                <c:pt idx="44">
                  <c:v>658376.21254599665</c:v>
                </c:pt>
                <c:pt idx="45">
                  <c:v>613267.31406094157</c:v>
                </c:pt>
                <c:pt idx="46">
                  <c:v>657186.00414269697</c:v>
                </c:pt>
                <c:pt idx="47">
                  <c:v>1458196.2595633324</c:v>
                </c:pt>
                <c:pt idx="48">
                  <c:v>1288353.5204124784</c:v>
                </c:pt>
                <c:pt idx="49">
                  <c:v>835836.28547796805</c:v>
                </c:pt>
                <c:pt idx="50">
                  <c:v>892966.28883634915</c:v>
                </c:pt>
                <c:pt idx="51">
                  <c:v>756211.34329722438</c:v>
                </c:pt>
                <c:pt idx="52">
                  <c:v>1269667.2484806746</c:v>
                </c:pt>
              </c:numCache>
            </c:numRef>
          </c:val>
          <c:smooth val="0"/>
        </c:ser>
        <c:dLbls>
          <c:showLegendKey val="0"/>
          <c:showVal val="0"/>
          <c:showCatName val="0"/>
          <c:showSerName val="0"/>
          <c:showPercent val="0"/>
          <c:showBubbleSize val="0"/>
        </c:dLbls>
        <c:smooth val="0"/>
        <c:axId val="345961744"/>
        <c:axId val="350087888"/>
      </c:lineChart>
      <c:dateAx>
        <c:axId val="34596174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7142857142857162"/>
              <c:y val="0.82524271844660191"/>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50087888"/>
        <c:crosses val="autoZero"/>
        <c:auto val="1"/>
        <c:lblOffset val="100"/>
        <c:baseTimeUnit val="days"/>
        <c:majorUnit val="2"/>
        <c:majorTimeUnit val="months"/>
        <c:minorUnit val="1"/>
        <c:minorTimeUnit val="months"/>
      </c:dateAx>
      <c:valAx>
        <c:axId val="35008788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Consumption kWh</a:t>
                </a:r>
              </a:p>
            </c:rich>
          </c:tx>
          <c:layout>
            <c:manualLayout>
              <c:xMode val="edge"/>
              <c:yMode val="edge"/>
              <c:x val="4.8632218844984802E-2"/>
              <c:y val="0.24271844660194181"/>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5961744"/>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Cumulative savings</a:t>
            </a:r>
          </a:p>
        </c:rich>
      </c:tx>
      <c:layout>
        <c:manualLayout>
          <c:xMode val="edge"/>
          <c:yMode val="edge"/>
          <c:x val="0.31003039513677816"/>
          <c:y val="4.4334975369458129E-2"/>
        </c:manualLayout>
      </c:layout>
      <c:overlay val="0"/>
      <c:spPr>
        <a:noFill/>
        <a:ln w="25400">
          <a:noFill/>
        </a:ln>
      </c:spPr>
    </c:title>
    <c:autoTitleDeleted val="0"/>
    <c:plotArea>
      <c:layout>
        <c:manualLayout>
          <c:layoutTarget val="inner"/>
          <c:xMode val="edge"/>
          <c:yMode val="edge"/>
          <c:x val="0.27659574468085107"/>
          <c:y val="0.27586206896551735"/>
          <c:w val="0.65045592705167188"/>
          <c:h val="0.3793103448275863"/>
        </c:manualLayout>
      </c:layout>
      <c:lineChart>
        <c:grouping val="standard"/>
        <c:varyColors val="0"/>
        <c:ser>
          <c:idx val="0"/>
          <c:order val="0"/>
          <c:tx>
            <c:strRef>
              <c:f>'M&amp;T Area II'!$H$8</c:f>
              <c:strCache>
                <c:ptCount val="1"/>
                <c:pt idx="0">
                  <c:v>Cumulated savings</c:v>
                </c:pt>
              </c:strCache>
            </c:strRef>
          </c:tx>
          <c:spPr>
            <a:ln w="25400">
              <a:solidFill>
                <a:srgbClr val="FF0000"/>
              </a:solidFill>
              <a:prstDash val="solid"/>
            </a:ln>
          </c:spPr>
          <c:marker>
            <c:symbol val="none"/>
          </c:marker>
          <c:cat>
            <c:numRef>
              <c:f>'M&amp;T Area II'!$B$10:$B$62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II'!$H$10:$H$62</c:f>
              <c:numCache>
                <c:formatCode>#,##0</c:formatCode>
                <c:ptCount val="53"/>
                <c:pt idx="0">
                  <c:v>346.28609818764301</c:v>
                </c:pt>
                <c:pt idx="1">
                  <c:v>358.65151530571387</c:v>
                </c:pt>
                <c:pt idx="2">
                  <c:v>209.17177624600322</c:v>
                </c:pt>
                <c:pt idx="3">
                  <c:v>-116.29578817372408</c:v>
                </c:pt>
                <c:pt idx="4">
                  <c:v>-142.85772891821065</c:v>
                </c:pt>
                <c:pt idx="5">
                  <c:v>-313.14175672672093</c:v>
                </c:pt>
                <c:pt idx="6">
                  <c:v>-307.74001271195897</c:v>
                </c:pt>
                <c:pt idx="7">
                  <c:v>-75.284008935726263</c:v>
                </c:pt>
                <c:pt idx="8">
                  <c:v>-259.94361165937585</c:v>
                </c:pt>
                <c:pt idx="9">
                  <c:v>-186.49179454186628</c:v>
                </c:pt>
                <c:pt idx="10">
                  <c:v>-299.12452269830106</c:v>
                </c:pt>
                <c:pt idx="11">
                  <c:v>-245.2718325456791</c:v>
                </c:pt>
                <c:pt idx="12">
                  <c:v>-6.6440722214386767</c:v>
                </c:pt>
                <c:pt idx="13">
                  <c:v>-400.71242978298937</c:v>
                </c:pt>
                <c:pt idx="14">
                  <c:v>-1065.9532051042559</c:v>
                </c:pt>
                <c:pt idx="15">
                  <c:v>-952.73004792701227</c:v>
                </c:pt>
                <c:pt idx="16">
                  <c:v>722.09057186019436</c:v>
                </c:pt>
                <c:pt idx="17">
                  <c:v>2863.3425436373368</c:v>
                </c:pt>
                <c:pt idx="18">
                  <c:v>4724.7357042205176</c:v>
                </c:pt>
                <c:pt idx="19">
                  <c:v>6495.0636960818538</c:v>
                </c:pt>
                <c:pt idx="20">
                  <c:v>7303.6546621734642</c:v>
                </c:pt>
                <c:pt idx="21">
                  <c:v>8876.3046048581127</c:v>
                </c:pt>
                <c:pt idx="22">
                  <c:v>9922.5534502969767</c:v>
                </c:pt>
                <c:pt idx="23">
                  <c:v>10717.817806331732</c:v>
                </c:pt>
                <c:pt idx="24">
                  <c:v>11692.991398134034</c:v>
                </c:pt>
                <c:pt idx="25">
                  <c:v>13154.586257011555</c:v>
                </c:pt>
                <c:pt idx="26">
                  <c:v>14491.799422025093</c:v>
                </c:pt>
                <c:pt idx="27">
                  <c:v>15911.193349055906</c:v>
                </c:pt>
                <c:pt idx="28">
                  <c:v>16617.613638044961</c:v>
                </c:pt>
                <c:pt idx="29">
                  <c:v>17630.545958341685</c:v>
                </c:pt>
                <c:pt idx="30">
                  <c:v>19029.949970287216</c:v>
                </c:pt>
                <c:pt idx="31">
                  <c:v>20082.862120754507</c:v>
                </c:pt>
                <c:pt idx="32">
                  <c:v>21204.628423182217</c:v>
                </c:pt>
                <c:pt idx="33">
                  <c:v>22315.289217229216</c:v>
                </c:pt>
                <c:pt idx="34">
                  <c:v>23883.496956561579</c:v>
                </c:pt>
                <c:pt idx="35">
                  <c:v>25818.569414324647</c:v>
                </c:pt>
                <c:pt idx="36">
                  <c:v>27257.52960718549</c:v>
                </c:pt>
                <c:pt idx="37">
                  <c:v>28672.616860813225</c:v>
                </c:pt>
                <c:pt idx="38">
                  <c:v>30266.496713668384</c:v>
                </c:pt>
                <c:pt idx="39">
                  <c:v>31890.360032075798</c:v>
                </c:pt>
                <c:pt idx="40">
                  <c:v>33849.414026583479</c:v>
                </c:pt>
                <c:pt idx="41">
                  <c:v>35601.325591604756</c:v>
                </c:pt>
                <c:pt idx="42">
                  <c:v>37519.290143402926</c:v>
                </c:pt>
                <c:pt idx="43">
                  <c:v>39445.91330664041</c:v>
                </c:pt>
                <c:pt idx="44">
                  <c:v>41315.347069214782</c:v>
                </c:pt>
                <c:pt idx="45">
                  <c:v>43188.314870508679</c:v>
                </c:pt>
                <c:pt idx="46">
                  <c:v>45201.772964820215</c:v>
                </c:pt>
                <c:pt idx="47">
                  <c:v>47094.954704536329</c:v>
                </c:pt>
                <c:pt idx="48">
                  <c:v>48734.310807845475</c:v>
                </c:pt>
                <c:pt idx="49">
                  <c:v>50471.325995905128</c:v>
                </c:pt>
                <c:pt idx="50">
                  <c:v>52289.313381418346</c:v>
                </c:pt>
                <c:pt idx="51">
                  <c:v>54379.719958030895</c:v>
                </c:pt>
                <c:pt idx="52">
                  <c:v>55469.38715042008</c:v>
                </c:pt>
              </c:numCache>
            </c:numRef>
          </c:val>
          <c:smooth val="0"/>
        </c:ser>
        <c:dLbls>
          <c:showLegendKey val="0"/>
          <c:showVal val="0"/>
          <c:showCatName val="0"/>
          <c:showSerName val="0"/>
          <c:showPercent val="0"/>
          <c:showBubbleSize val="0"/>
        </c:dLbls>
        <c:smooth val="0"/>
        <c:axId val="350087104"/>
        <c:axId val="350085144"/>
      </c:lineChart>
      <c:dateAx>
        <c:axId val="35008710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5623100303951378"/>
              <c:y val="0.82266009852216759"/>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50085144"/>
        <c:crosses val="autoZero"/>
        <c:auto val="1"/>
        <c:lblOffset val="100"/>
        <c:baseTimeUnit val="days"/>
        <c:majorUnit val="2"/>
        <c:majorTimeUnit val="months"/>
        <c:minorUnit val="1"/>
        <c:minorTimeUnit val="months"/>
      </c:dateAx>
      <c:valAx>
        <c:axId val="35008514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cs-CZ"/>
                  <a:t>Cumulated savings €</a:t>
                </a:r>
              </a:p>
            </c:rich>
          </c:tx>
          <c:layout>
            <c:manualLayout>
              <c:xMode val="edge"/>
              <c:yMode val="edge"/>
              <c:x val="4.8632218844984802E-2"/>
              <c:y val="0.28571428571428581"/>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0087104"/>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cs-CZ"/>
              <a:t>Cumulative savings</a:t>
            </a:r>
          </a:p>
        </c:rich>
      </c:tx>
      <c:layout>
        <c:manualLayout>
          <c:xMode val="edge"/>
          <c:yMode val="edge"/>
          <c:x val="0.31003039513677816"/>
          <c:y val="4.4334975369458129E-2"/>
        </c:manualLayout>
      </c:layout>
      <c:overlay val="0"/>
      <c:spPr>
        <a:noFill/>
        <a:ln w="25400">
          <a:noFill/>
        </a:ln>
      </c:spPr>
    </c:title>
    <c:autoTitleDeleted val="0"/>
    <c:plotArea>
      <c:layout>
        <c:manualLayout>
          <c:layoutTarget val="inner"/>
          <c:xMode val="edge"/>
          <c:yMode val="edge"/>
          <c:x val="0.27659574468085107"/>
          <c:y val="0.27586206896551735"/>
          <c:w val="0.65045592705167188"/>
          <c:h val="0.48768472906403948"/>
        </c:manualLayout>
      </c:layout>
      <c:lineChart>
        <c:grouping val="standard"/>
        <c:varyColors val="0"/>
        <c:ser>
          <c:idx val="0"/>
          <c:order val="0"/>
          <c:tx>
            <c:strRef>
              <c:f>'M&amp;T Area I'!$H$8</c:f>
              <c:strCache>
                <c:ptCount val="1"/>
                <c:pt idx="0">
                  <c:v>Cumulated savings</c:v>
                </c:pt>
              </c:strCache>
            </c:strRef>
          </c:tx>
          <c:spPr>
            <a:ln w="25400">
              <a:solidFill>
                <a:srgbClr val="FF0000"/>
              </a:solidFill>
              <a:prstDash val="solid"/>
            </a:ln>
          </c:spPr>
          <c:marker>
            <c:symbol val="none"/>
          </c:marker>
          <c:cat>
            <c:numRef>
              <c:f>'M&amp;T Area I'!$B$10:$B$62</c:f>
              <c:numCache>
                <c:formatCode>m/d/yyyy</c:formatCode>
                <c:ptCount val="53"/>
                <c:pt idx="0">
                  <c:v>39083</c:v>
                </c:pt>
                <c:pt idx="1">
                  <c:v>39090</c:v>
                </c:pt>
                <c:pt idx="2">
                  <c:v>39097</c:v>
                </c:pt>
                <c:pt idx="3">
                  <c:v>39104</c:v>
                </c:pt>
                <c:pt idx="4">
                  <c:v>39111</c:v>
                </c:pt>
                <c:pt idx="5">
                  <c:v>39118</c:v>
                </c:pt>
                <c:pt idx="6">
                  <c:v>39125</c:v>
                </c:pt>
                <c:pt idx="7">
                  <c:v>39132</c:v>
                </c:pt>
                <c:pt idx="8">
                  <c:v>39139</c:v>
                </c:pt>
                <c:pt idx="9">
                  <c:v>39146</c:v>
                </c:pt>
                <c:pt idx="10">
                  <c:v>39153</c:v>
                </c:pt>
                <c:pt idx="11">
                  <c:v>39160</c:v>
                </c:pt>
                <c:pt idx="12">
                  <c:v>39167</c:v>
                </c:pt>
                <c:pt idx="13">
                  <c:v>39174</c:v>
                </c:pt>
                <c:pt idx="14">
                  <c:v>39181</c:v>
                </c:pt>
                <c:pt idx="15">
                  <c:v>39188</c:v>
                </c:pt>
                <c:pt idx="16">
                  <c:v>39195</c:v>
                </c:pt>
                <c:pt idx="17">
                  <c:v>39202</c:v>
                </c:pt>
                <c:pt idx="18">
                  <c:v>39209</c:v>
                </c:pt>
                <c:pt idx="19">
                  <c:v>39216</c:v>
                </c:pt>
                <c:pt idx="20">
                  <c:v>39223</c:v>
                </c:pt>
                <c:pt idx="21">
                  <c:v>39230</c:v>
                </c:pt>
                <c:pt idx="22">
                  <c:v>39237</c:v>
                </c:pt>
                <c:pt idx="23">
                  <c:v>39244</c:v>
                </c:pt>
                <c:pt idx="24">
                  <c:v>39251</c:v>
                </c:pt>
                <c:pt idx="25">
                  <c:v>39258</c:v>
                </c:pt>
                <c:pt idx="26">
                  <c:v>39265</c:v>
                </c:pt>
                <c:pt idx="27">
                  <c:v>39272</c:v>
                </c:pt>
                <c:pt idx="28">
                  <c:v>39279</c:v>
                </c:pt>
                <c:pt idx="29">
                  <c:v>39286</c:v>
                </c:pt>
                <c:pt idx="30">
                  <c:v>39293</c:v>
                </c:pt>
                <c:pt idx="31">
                  <c:v>39300</c:v>
                </c:pt>
                <c:pt idx="32">
                  <c:v>39307</c:v>
                </c:pt>
                <c:pt idx="33">
                  <c:v>39314</c:v>
                </c:pt>
                <c:pt idx="34">
                  <c:v>39321</c:v>
                </c:pt>
                <c:pt idx="35">
                  <c:v>39328</c:v>
                </c:pt>
                <c:pt idx="36">
                  <c:v>39335</c:v>
                </c:pt>
                <c:pt idx="37">
                  <c:v>39342</c:v>
                </c:pt>
                <c:pt idx="38">
                  <c:v>39349</c:v>
                </c:pt>
                <c:pt idx="39">
                  <c:v>39356</c:v>
                </c:pt>
                <c:pt idx="40">
                  <c:v>39363</c:v>
                </c:pt>
                <c:pt idx="41">
                  <c:v>39370</c:v>
                </c:pt>
                <c:pt idx="42">
                  <c:v>39377</c:v>
                </c:pt>
                <c:pt idx="43">
                  <c:v>39384</c:v>
                </c:pt>
                <c:pt idx="44">
                  <c:v>39391</c:v>
                </c:pt>
                <c:pt idx="45">
                  <c:v>39398</c:v>
                </c:pt>
                <c:pt idx="46">
                  <c:v>39405</c:v>
                </c:pt>
                <c:pt idx="47">
                  <c:v>39412</c:v>
                </c:pt>
                <c:pt idx="48">
                  <c:v>39419</c:v>
                </c:pt>
                <c:pt idx="49">
                  <c:v>39426</c:v>
                </c:pt>
                <c:pt idx="50">
                  <c:v>39433</c:v>
                </c:pt>
                <c:pt idx="51">
                  <c:v>39440</c:v>
                </c:pt>
                <c:pt idx="52">
                  <c:v>39447</c:v>
                </c:pt>
              </c:numCache>
            </c:numRef>
          </c:cat>
          <c:val>
            <c:numRef>
              <c:f>'M&amp;T Area I'!$H$10:$H$62</c:f>
              <c:numCache>
                <c:formatCode>#,##0</c:formatCode>
                <c:ptCount val="53"/>
                <c:pt idx="0">
                  <c:v>-6653.4567550071524</c:v>
                </c:pt>
                <c:pt idx="1">
                  <c:v>9479.6111131464277</c:v>
                </c:pt>
                <c:pt idx="2">
                  <c:v>19431.424704340323</c:v>
                </c:pt>
                <c:pt idx="3">
                  <c:v>26817.803491771323</c:v>
                </c:pt>
                <c:pt idx="4">
                  <c:v>22342.146769892151</c:v>
                </c:pt>
                <c:pt idx="5">
                  <c:v>15490.96542053299</c:v>
                </c:pt>
                <c:pt idx="6">
                  <c:v>23519.432122517643</c:v>
                </c:pt>
                <c:pt idx="7">
                  <c:v>20121.341556569605</c:v>
                </c:pt>
                <c:pt idx="8">
                  <c:v>31341.481691900928</c:v>
                </c:pt>
                <c:pt idx="9">
                  <c:v>21983.729177996913</c:v>
                </c:pt>
                <c:pt idx="10">
                  <c:v>13802.422218389953</c:v>
                </c:pt>
                <c:pt idx="11">
                  <c:v>13194.426785121866</c:v>
                </c:pt>
                <c:pt idx="12">
                  <c:v>2747.9391376322583</c:v>
                </c:pt>
                <c:pt idx="13">
                  <c:v>-9595.9093414174822</c:v>
                </c:pt>
                <c:pt idx="14">
                  <c:v>-12498.893849253041</c:v>
                </c:pt>
                <c:pt idx="15">
                  <c:v>-1474.4342040235242</c:v>
                </c:pt>
                <c:pt idx="16">
                  <c:v>-11638.033631927363</c:v>
                </c:pt>
                <c:pt idx="17">
                  <c:v>5936.7251684930961</c:v>
                </c:pt>
                <c:pt idx="18">
                  <c:v>-1022.5962298092736</c:v>
                </c:pt>
                <c:pt idx="19">
                  <c:v>-4715.7041414260057</c:v>
                </c:pt>
                <c:pt idx="20">
                  <c:v>-8078.706770638435</c:v>
                </c:pt>
                <c:pt idx="21">
                  <c:v>-14397.924857183489</c:v>
                </c:pt>
                <c:pt idx="22">
                  <c:v>-8697.625876377133</c:v>
                </c:pt>
                <c:pt idx="23">
                  <c:v>1303.0400740764981</c:v>
                </c:pt>
                <c:pt idx="24">
                  <c:v>11360.334989820944</c:v>
                </c:pt>
                <c:pt idx="25">
                  <c:v>25295.52699746997</c:v>
                </c:pt>
                <c:pt idx="26">
                  <c:v>25164.157441525062</c:v>
                </c:pt>
                <c:pt idx="27">
                  <c:v>31259.331936242259</c:v>
                </c:pt>
                <c:pt idx="28">
                  <c:v>18615.819592745618</c:v>
                </c:pt>
                <c:pt idx="29">
                  <c:v>14724.157969461652</c:v>
                </c:pt>
                <c:pt idx="30">
                  <c:v>12791.841679394603</c:v>
                </c:pt>
                <c:pt idx="31">
                  <c:v>842.68745282683994</c:v>
                </c:pt>
                <c:pt idx="32">
                  <c:v>4985.031064575368</c:v>
                </c:pt>
                <c:pt idx="33">
                  <c:v>-5752.0053047194515</c:v>
                </c:pt>
                <c:pt idx="34">
                  <c:v>-4421.066950745927</c:v>
                </c:pt>
                <c:pt idx="35">
                  <c:v>-5124.6299241311517</c:v>
                </c:pt>
                <c:pt idx="36">
                  <c:v>-2303.7235463242696</c:v>
                </c:pt>
                <c:pt idx="37">
                  <c:v>-5620.5200502699663</c:v>
                </c:pt>
                <c:pt idx="38">
                  <c:v>5325.2193681884055</c:v>
                </c:pt>
                <c:pt idx="39">
                  <c:v>5954.8413072694557</c:v>
                </c:pt>
                <c:pt idx="40">
                  <c:v>-11300.145217140405</c:v>
                </c:pt>
                <c:pt idx="41">
                  <c:v>-21898.383521619195</c:v>
                </c:pt>
                <c:pt idx="42">
                  <c:v>-8537.2773521568761</c:v>
                </c:pt>
                <c:pt idx="43">
                  <c:v>15995.888851121521</c:v>
                </c:pt>
                <c:pt idx="44">
                  <c:v>6377.3535985273011</c:v>
                </c:pt>
                <c:pt idx="45">
                  <c:v>16467.558106231027</c:v>
                </c:pt>
                <c:pt idx="46">
                  <c:v>24502.39107127121</c:v>
                </c:pt>
                <c:pt idx="47">
                  <c:v>8657.7173208467138</c:v>
                </c:pt>
                <c:pt idx="48">
                  <c:v>15951.771288718079</c:v>
                </c:pt>
                <c:pt idx="49">
                  <c:v>9497.0995316441804</c:v>
                </c:pt>
                <c:pt idx="50">
                  <c:v>-194.06967634834837</c:v>
                </c:pt>
                <c:pt idx="51">
                  <c:v>-1403.2386564834549</c:v>
                </c:pt>
                <c:pt idx="52">
                  <c:v>7820.8338780439271</c:v>
                </c:pt>
              </c:numCache>
            </c:numRef>
          </c:val>
          <c:smooth val="0"/>
        </c:ser>
        <c:dLbls>
          <c:showLegendKey val="0"/>
          <c:showVal val="0"/>
          <c:showCatName val="0"/>
          <c:showSerName val="0"/>
          <c:showPercent val="0"/>
          <c:showBubbleSize val="0"/>
        </c:dLbls>
        <c:smooth val="0"/>
        <c:axId val="350084360"/>
        <c:axId val="350085536"/>
      </c:lineChart>
      <c:dateAx>
        <c:axId val="350084360"/>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cs-CZ"/>
                  <a:t>Week</a:t>
                </a:r>
              </a:p>
            </c:rich>
          </c:tx>
          <c:layout>
            <c:manualLayout>
              <c:xMode val="edge"/>
              <c:yMode val="edge"/>
              <c:x val="0.55623100303951378"/>
              <c:y val="0.82266009852216759"/>
            </c:manualLayout>
          </c:layout>
          <c:overlay val="0"/>
          <c:spPr>
            <a:noFill/>
            <a:ln w="25400">
              <a:noFill/>
            </a:ln>
          </c:spPr>
        </c:title>
        <c:numFmt formatCode="d/m/yyyy" sourceLinked="0"/>
        <c:majorTickMark val="cross"/>
        <c:minorTickMark val="out"/>
        <c:tickLblPos val="nextTo"/>
        <c:spPr>
          <a:ln w="3175">
            <a:solidFill>
              <a:srgbClr val="969696"/>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50085536"/>
        <c:crosses val="autoZero"/>
        <c:auto val="1"/>
        <c:lblOffset val="100"/>
        <c:baseTimeUnit val="days"/>
        <c:majorUnit val="2"/>
        <c:majorTimeUnit val="months"/>
        <c:minorUnit val="1"/>
        <c:minorTimeUnit val="months"/>
      </c:dateAx>
      <c:valAx>
        <c:axId val="35008553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cs-CZ"/>
                  <a:t>Cumulated savings €</a:t>
                </a:r>
              </a:p>
            </c:rich>
          </c:tx>
          <c:layout>
            <c:manualLayout>
              <c:xMode val="edge"/>
              <c:yMode val="edge"/>
              <c:x val="4.8632218844984802E-2"/>
              <c:y val="0.33990147783251246"/>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0084360"/>
        <c:crosses val="autoZero"/>
        <c:crossBetween val="between"/>
      </c:valAx>
      <c:spPr>
        <a:noFill/>
        <a:ln w="25400">
          <a:noFill/>
        </a:ln>
      </c:spPr>
    </c:plotArea>
    <c:plotVisOnly val="0"/>
    <c:dispBlanksAs val="gap"/>
    <c:showDLblsOverMax val="0"/>
  </c:chart>
  <c:spPr>
    <a:gradFill rotWithShape="0">
      <a:gsLst>
        <a:gs pos="0">
          <a:srgbClr val="FFCC99"/>
        </a:gs>
        <a:gs pos="100000">
          <a:srgbClr val="FFFFCC"/>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89" l="0.78740157499999996" r="0.78740157499999996" t="0.98425196899999989"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Content!A1"/><Relationship Id="rId1" Type="http://schemas.openxmlformats.org/officeDocument/2006/relationships/hyperlink" Target="#Inputs!A1"/><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tion!B12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Content!A1"/><Relationship Id="rId5" Type="http://schemas.openxmlformats.org/officeDocument/2006/relationships/hyperlink" Target="#Introduction!A1"/><Relationship Id="rId4" Type="http://schemas.openxmlformats.org/officeDocument/2006/relationships/hyperlink" Target="#'Savings Area I'!A1"/></Relationships>
</file>

<file path=xl/drawings/_rels/drawing4.xml.rels><?xml version="1.0" encoding="UTF-8" standalone="yes"?>
<Relationships xmlns="http://schemas.openxmlformats.org/package/2006/relationships"><Relationship Id="rId3" Type="http://schemas.openxmlformats.org/officeDocument/2006/relationships/hyperlink" Target="#Inputs!A1"/><Relationship Id="rId2" Type="http://schemas.openxmlformats.org/officeDocument/2006/relationships/hyperlink" Target="#'Savings Area II'!A1"/><Relationship Id="rId1" Type="http://schemas.openxmlformats.org/officeDocument/2006/relationships/chart" Target="../charts/chart4.xml"/><Relationship Id="rId5" Type="http://schemas.openxmlformats.org/officeDocument/2006/relationships/hyperlink" Target="#Introduction!B133"/><Relationship Id="rId4" Type="http://schemas.openxmlformats.org/officeDocument/2006/relationships/hyperlink" Target="#Content!A1"/></Relationships>
</file>

<file path=xl/drawings/_rels/drawing5.xml.rels><?xml version="1.0" encoding="UTF-8" standalone="yes"?>
<Relationships xmlns="http://schemas.openxmlformats.org/package/2006/relationships"><Relationship Id="rId3" Type="http://schemas.openxmlformats.org/officeDocument/2006/relationships/hyperlink" Target="#'Savings Area I'!A1"/><Relationship Id="rId2" Type="http://schemas.openxmlformats.org/officeDocument/2006/relationships/hyperlink" Target="#Feasibility!A1"/><Relationship Id="rId1" Type="http://schemas.openxmlformats.org/officeDocument/2006/relationships/chart" Target="../charts/chart5.xml"/><Relationship Id="rId5" Type="http://schemas.openxmlformats.org/officeDocument/2006/relationships/hyperlink" Target="#Introduction!B133"/><Relationship Id="rId4" Type="http://schemas.openxmlformats.org/officeDocument/2006/relationships/hyperlink" Target="#Content!A1"/></Relationships>
</file>

<file path=xl/drawings/_rels/drawing6.xml.rels><?xml version="1.0" encoding="UTF-8" standalone="yes"?>
<Relationships xmlns="http://schemas.openxmlformats.org/package/2006/relationships"><Relationship Id="rId3" Type="http://schemas.openxmlformats.org/officeDocument/2006/relationships/hyperlink" Target="#'Savings Area II'!A1"/><Relationship Id="rId2" Type="http://schemas.openxmlformats.org/officeDocument/2006/relationships/hyperlink" Target="#'M&amp;T Area I'!A1"/><Relationship Id="rId1" Type="http://schemas.openxmlformats.org/officeDocument/2006/relationships/chart" Target="../charts/chart6.xml"/><Relationship Id="rId5" Type="http://schemas.openxmlformats.org/officeDocument/2006/relationships/hyperlink" Target="#Introduction!B64"/><Relationship Id="rId4" Type="http://schemas.openxmlformats.org/officeDocument/2006/relationships/hyperlink" Target="#Content!A1"/></Relationships>
</file>

<file path=xl/drawings/_rels/drawing7.xml.rels><?xml version="1.0" encoding="UTF-8" standalone="yes"?>
<Relationships xmlns="http://schemas.openxmlformats.org/package/2006/relationships"><Relationship Id="rId3" Type="http://schemas.openxmlformats.org/officeDocument/2006/relationships/hyperlink" Target="#Feasibility!A1"/><Relationship Id="rId2" Type="http://schemas.openxmlformats.org/officeDocument/2006/relationships/hyperlink" Target="#'M&amp;T Area II'!A1"/><Relationship Id="rId1" Type="http://schemas.openxmlformats.org/officeDocument/2006/relationships/chart" Target="../charts/chart7.xml"/><Relationship Id="rId5" Type="http://schemas.openxmlformats.org/officeDocument/2006/relationships/hyperlink" Target="#Introduction!B79"/><Relationship Id="rId4" Type="http://schemas.openxmlformats.org/officeDocument/2006/relationships/hyperlink" Target="#Content!A1"/></Relationships>
</file>

<file path=xl/drawings/_rels/drawing8.xml.rels><?xml version="1.0" encoding="UTF-8" standalone="yes"?>
<Relationships xmlns="http://schemas.openxmlformats.org/package/2006/relationships"><Relationship Id="rId3" Type="http://schemas.openxmlformats.org/officeDocument/2006/relationships/hyperlink" Target="#'M&amp;T Area I'!A1"/><Relationship Id="rId2" Type="http://schemas.openxmlformats.org/officeDocument/2006/relationships/hyperlink" Target="#Deviations!A1"/><Relationship Id="rId1" Type="http://schemas.openxmlformats.org/officeDocument/2006/relationships/chart" Target="../charts/chart8.xml"/><Relationship Id="rId6" Type="http://schemas.openxmlformats.org/officeDocument/2006/relationships/hyperlink" Target="#Introduction!B79"/><Relationship Id="rId5" Type="http://schemas.openxmlformats.org/officeDocument/2006/relationships/hyperlink" Target="#Introduction!B105"/><Relationship Id="rId4" Type="http://schemas.openxmlformats.org/officeDocument/2006/relationships/hyperlink" Target="#Content!A1"/></Relationships>
</file>

<file path=xl/drawings/_rels/drawing9.xml.rels><?xml version="1.0" encoding="UTF-8" standalone="yes"?>
<Relationships xmlns="http://schemas.openxmlformats.org/package/2006/relationships"><Relationship Id="rId8" Type="http://schemas.openxmlformats.org/officeDocument/2006/relationships/hyperlink" Target="#'M&amp;T Area II'!A1"/><Relationship Id="rId3" Type="http://schemas.openxmlformats.org/officeDocument/2006/relationships/chart" Target="../charts/chart11.xml"/><Relationship Id="rId7" Type="http://schemas.openxmlformats.org/officeDocument/2006/relationships/hyperlink" Target="#Manager!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10" Type="http://schemas.openxmlformats.org/officeDocument/2006/relationships/hyperlink" Target="#Introduction!B195"/><Relationship Id="rId4" Type="http://schemas.openxmlformats.org/officeDocument/2006/relationships/chart" Target="../charts/chart12.xml"/><Relationship Id="rId9" Type="http://schemas.openxmlformats.org/officeDocument/2006/relationships/hyperlink" Target="#Content!A1"/></Relationships>
</file>

<file path=xl/drawings/_rels/drawing10.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hyperlink" Target="#Deviations!A1"/><Relationship Id="rId1" Type="http://schemas.openxmlformats.org/officeDocument/2006/relationships/hyperlink" Target="#Continuation!A1"/><Relationship Id="rId4" Type="http://schemas.openxmlformats.org/officeDocument/2006/relationships/hyperlink" Target="#Introduction!B211"/></Relationships>
</file>

<file path=xl/drawings/_rels/drawing11.xml.rels><?xml version="1.0" encoding="UTF-8" standalone="yes"?>
<Relationships xmlns="http://schemas.openxmlformats.org/package/2006/relationships"><Relationship Id="rId3" Type="http://schemas.openxmlformats.org/officeDocument/2006/relationships/hyperlink" Target="#Manager!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Introduction!B219"/><Relationship Id="rId4" Type="http://schemas.openxmlformats.org/officeDocument/2006/relationships/hyperlink" Target="#Content!A1"/></Relationships>
</file>

<file path=xl/drawings/_rels/drawing12.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hyperlink" Target="#Content!A1"/><Relationship Id="rId7" Type="http://schemas.openxmlformats.org/officeDocument/2006/relationships/image" Target="../media/image11.jpeg"/><Relationship Id="rId2" Type="http://schemas.openxmlformats.org/officeDocument/2006/relationships/hyperlink" Target="#Continuation!A1"/><Relationship Id="rId1" Type="http://schemas.openxmlformats.org/officeDocument/2006/relationships/image" Target="../media/image7.jpeg"/><Relationship Id="rId6" Type="http://schemas.openxmlformats.org/officeDocument/2006/relationships/image" Target="../media/image10.jpeg"/><Relationship Id="rId11" Type="http://schemas.openxmlformats.org/officeDocument/2006/relationships/image" Target="../media/image15.jpeg"/><Relationship Id="rId5" Type="http://schemas.openxmlformats.org/officeDocument/2006/relationships/image" Target="../media/image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absolute">
    <xdr:from>
      <xdr:col>2</xdr:col>
      <xdr:colOff>485775</xdr:colOff>
      <xdr:row>18</xdr:row>
      <xdr:rowOff>38100</xdr:rowOff>
    </xdr:from>
    <xdr:to>
      <xdr:col>2</xdr:col>
      <xdr:colOff>1009650</xdr:colOff>
      <xdr:row>22</xdr:row>
      <xdr:rowOff>9525</xdr:rowOff>
    </xdr:to>
    <xdr:pic>
      <xdr:nvPicPr>
        <xdr:cNvPr id="22529" name="Picture 1" descr="UN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4895850"/>
          <a:ext cx="52387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1200150</xdr:colOff>
      <xdr:row>19</xdr:row>
      <xdr:rowOff>0</xdr:rowOff>
    </xdr:from>
    <xdr:to>
      <xdr:col>2</xdr:col>
      <xdr:colOff>2524125</xdr:colOff>
      <xdr:row>21</xdr:row>
      <xdr:rowOff>85725</xdr:rowOff>
    </xdr:to>
    <xdr:pic>
      <xdr:nvPicPr>
        <xdr:cNvPr id="22530" name="Picture 2" descr="Enviros Log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1375" y="5019675"/>
          <a:ext cx="13239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171450</xdr:colOff>
      <xdr:row>19</xdr:row>
      <xdr:rowOff>19050</xdr:rowOff>
    </xdr:from>
    <xdr:to>
      <xdr:col>2</xdr:col>
      <xdr:colOff>323850</xdr:colOff>
      <xdr:row>21</xdr:row>
      <xdr:rowOff>95250</xdr:rowOff>
    </xdr:to>
    <xdr:pic>
      <xdr:nvPicPr>
        <xdr:cNvPr id="22531" name="Picture 3" descr="empress_1"/>
        <xdr:cNvPicPr>
          <a:picLocks noChangeAspect="1" noChangeArrowheads="1"/>
        </xdr:cNvPicPr>
      </xdr:nvPicPr>
      <xdr:blipFill>
        <a:blip xmlns:r="http://schemas.openxmlformats.org/officeDocument/2006/relationships" r:embed="rId3" cstate="print">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81050" y="5038725"/>
          <a:ext cx="17240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0</xdr:row>
      <xdr:rowOff>114300</xdr:rowOff>
    </xdr:from>
    <xdr:to>
      <xdr:col>0</xdr:col>
      <xdr:colOff>561975</xdr:colOff>
      <xdr:row>0</xdr:row>
      <xdr:rowOff>114300</xdr:rowOff>
    </xdr:to>
    <xdr:sp macro="" textlink="">
      <xdr:nvSpPr>
        <xdr:cNvPr id="4097" name="Line 1">
          <a:hlinkClick xmlns:r="http://schemas.openxmlformats.org/officeDocument/2006/relationships" r:id="rId1"/>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4098" name="Line 2">
          <a:hlinkClick xmlns:r="http://schemas.openxmlformats.org/officeDocument/2006/relationships" r:id="rId2"/>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4099" name="Oval 3">
          <a:hlinkClick xmlns:r="http://schemas.openxmlformats.org/officeDocument/2006/relationships" r:id="rId2"/>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1</xdr:col>
      <xdr:colOff>133350</xdr:colOff>
      <xdr:row>159</xdr:row>
      <xdr:rowOff>504825</xdr:rowOff>
    </xdr:from>
    <xdr:to>
      <xdr:col>1</xdr:col>
      <xdr:colOff>3276600</xdr:colOff>
      <xdr:row>159</xdr:row>
      <xdr:rowOff>2714625</xdr:rowOff>
    </xdr:to>
    <xdr:grpSp>
      <xdr:nvGrpSpPr>
        <xdr:cNvPr id="4100" name="Group 4"/>
        <xdr:cNvGrpSpPr>
          <a:grpSpLocks/>
        </xdr:cNvGrpSpPr>
      </xdr:nvGrpSpPr>
      <xdr:grpSpPr bwMode="auto">
        <a:xfrm>
          <a:off x="742950" y="51406425"/>
          <a:ext cx="3143250" cy="2209800"/>
          <a:chOff x="78" y="2129"/>
          <a:chExt cx="330" cy="232"/>
        </a:xfrm>
      </xdr:grpSpPr>
      <xdr:sp macro="" textlink="">
        <xdr:nvSpPr>
          <xdr:cNvPr id="4101" name="Text Box 5"/>
          <xdr:cNvSpPr txBox="1">
            <a:spLocks noChangeArrowheads="1"/>
          </xdr:cNvSpPr>
        </xdr:nvSpPr>
        <xdr:spPr bwMode="auto">
          <a:xfrm rot="16200000">
            <a:off x="5" y="2213"/>
            <a:ext cx="179" cy="34"/>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t" upright="1"/>
          <a:lstStyle/>
          <a:p>
            <a:pPr algn="l" rtl="0">
              <a:defRPr sz="1000"/>
            </a:pPr>
            <a:r>
              <a:rPr lang="cs-CZ" sz="1400" b="0" i="0" u="none" strike="noStrike" baseline="0">
                <a:solidFill>
                  <a:srgbClr val="000000"/>
                </a:solidFill>
                <a:latin typeface="Arial"/>
                <a:cs typeface="Arial"/>
              </a:rPr>
              <a:t>Energy Consumption</a:t>
            </a:r>
          </a:p>
        </xdr:txBody>
      </xdr:sp>
      <xdr:sp macro="" textlink="">
        <xdr:nvSpPr>
          <xdr:cNvPr id="4102" name="Line 6"/>
          <xdr:cNvSpPr>
            <a:spLocks noChangeShapeType="1"/>
          </xdr:cNvSpPr>
        </xdr:nvSpPr>
        <xdr:spPr bwMode="auto">
          <a:xfrm>
            <a:off x="116" y="2129"/>
            <a:ext cx="0" cy="190"/>
          </a:xfrm>
          <a:prstGeom prst="line">
            <a:avLst/>
          </a:prstGeom>
          <a:noFill/>
          <a:ln w="9525">
            <a:solidFill>
              <a:srgbClr val="0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3" name="Line 7"/>
          <xdr:cNvSpPr>
            <a:spLocks noChangeShapeType="1"/>
          </xdr:cNvSpPr>
        </xdr:nvSpPr>
        <xdr:spPr bwMode="auto">
          <a:xfrm>
            <a:off x="116" y="2319"/>
            <a:ext cx="292"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4" name="Line 8"/>
          <xdr:cNvSpPr>
            <a:spLocks noChangeShapeType="1"/>
          </xdr:cNvSpPr>
        </xdr:nvSpPr>
        <xdr:spPr bwMode="auto">
          <a:xfrm flipV="1">
            <a:off x="116" y="2161"/>
            <a:ext cx="259" cy="127"/>
          </a:xfrm>
          <a:prstGeom prst="line">
            <a:avLst/>
          </a:prstGeom>
          <a:noFill/>
          <a:ln w="254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5" name="Text Box 9"/>
          <xdr:cNvSpPr txBox="1">
            <a:spLocks noChangeArrowheads="1"/>
          </xdr:cNvSpPr>
        </xdr:nvSpPr>
        <xdr:spPr bwMode="auto">
          <a:xfrm>
            <a:off x="120" y="2328"/>
            <a:ext cx="282" cy="33"/>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cs-CZ" sz="1400" b="0" i="0" u="none" strike="noStrike" baseline="0">
                <a:solidFill>
                  <a:srgbClr val="000000"/>
                </a:solidFill>
                <a:latin typeface="Arial"/>
                <a:cs typeface="Arial"/>
              </a:rPr>
              <a:t>Production Volume</a:t>
            </a:r>
            <a:endParaRPr lang="cs-CZ" sz="1800" b="0" i="0" u="none" strike="noStrike" baseline="0">
              <a:solidFill>
                <a:srgbClr val="000000"/>
              </a:solidFill>
              <a:latin typeface="Arial"/>
              <a:cs typeface="Arial"/>
            </a:endParaRPr>
          </a:p>
          <a:p>
            <a:pPr algn="ctr" rtl="0">
              <a:defRPr sz="1000"/>
            </a:pPr>
            <a:endParaRPr lang="cs-CZ" sz="1800" b="0" i="0" u="none" strike="noStrike" baseline="0">
              <a:solidFill>
                <a:srgbClr val="000000"/>
              </a:solidFill>
              <a:latin typeface="Arial"/>
              <a:cs typeface="Arial"/>
            </a:endParaRPr>
          </a:p>
        </xdr:txBody>
      </xdr:sp>
      <xdr:sp macro="" textlink="">
        <xdr:nvSpPr>
          <xdr:cNvPr id="4106" name="Oval 10"/>
          <xdr:cNvSpPr>
            <a:spLocks noChangeArrowheads="1"/>
          </xdr:cNvSpPr>
        </xdr:nvSpPr>
        <xdr:spPr bwMode="auto">
          <a:xfrm>
            <a:off x="153" y="2262"/>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7" name="Oval 11"/>
          <xdr:cNvSpPr>
            <a:spLocks noChangeArrowheads="1"/>
          </xdr:cNvSpPr>
        </xdr:nvSpPr>
        <xdr:spPr bwMode="auto">
          <a:xfrm>
            <a:off x="204" y="2236"/>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8" name="Oval 12"/>
          <xdr:cNvSpPr>
            <a:spLocks noChangeArrowheads="1"/>
          </xdr:cNvSpPr>
        </xdr:nvSpPr>
        <xdr:spPr bwMode="auto">
          <a:xfrm>
            <a:off x="185" y="2249"/>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9" name="Oval 13"/>
          <xdr:cNvSpPr>
            <a:spLocks noChangeArrowheads="1"/>
          </xdr:cNvSpPr>
        </xdr:nvSpPr>
        <xdr:spPr bwMode="auto">
          <a:xfrm>
            <a:off x="236" y="2240"/>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0" name="Oval 14"/>
          <xdr:cNvSpPr>
            <a:spLocks noChangeArrowheads="1"/>
          </xdr:cNvSpPr>
        </xdr:nvSpPr>
        <xdr:spPr bwMode="auto">
          <a:xfrm>
            <a:off x="260" y="2227"/>
            <a:ext cx="4"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1" name="Oval 15"/>
          <xdr:cNvSpPr>
            <a:spLocks noChangeArrowheads="1"/>
          </xdr:cNvSpPr>
        </xdr:nvSpPr>
        <xdr:spPr bwMode="auto">
          <a:xfrm>
            <a:off x="278" y="2218"/>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2" name="Oval 16"/>
          <xdr:cNvSpPr>
            <a:spLocks noChangeArrowheads="1"/>
          </xdr:cNvSpPr>
        </xdr:nvSpPr>
        <xdr:spPr bwMode="auto">
          <a:xfrm>
            <a:off x="157" y="2248"/>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3" name="Oval 17"/>
          <xdr:cNvSpPr>
            <a:spLocks noChangeArrowheads="1"/>
          </xdr:cNvSpPr>
        </xdr:nvSpPr>
        <xdr:spPr bwMode="auto">
          <a:xfrm>
            <a:off x="250" y="2222"/>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4" name="Oval 18"/>
          <xdr:cNvSpPr>
            <a:spLocks noChangeArrowheads="1"/>
          </xdr:cNvSpPr>
        </xdr:nvSpPr>
        <xdr:spPr bwMode="auto">
          <a:xfrm>
            <a:off x="301" y="2201"/>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5" name="Oval 19"/>
          <xdr:cNvSpPr>
            <a:spLocks noChangeArrowheads="1"/>
          </xdr:cNvSpPr>
        </xdr:nvSpPr>
        <xdr:spPr bwMode="auto">
          <a:xfrm>
            <a:off x="167" y="2271"/>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6" name="Oval 20"/>
          <xdr:cNvSpPr>
            <a:spLocks noChangeArrowheads="1"/>
          </xdr:cNvSpPr>
        </xdr:nvSpPr>
        <xdr:spPr bwMode="auto">
          <a:xfrm>
            <a:off x="329" y="2179"/>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7" name="Oval 21"/>
          <xdr:cNvSpPr>
            <a:spLocks noChangeArrowheads="1"/>
          </xdr:cNvSpPr>
        </xdr:nvSpPr>
        <xdr:spPr bwMode="auto">
          <a:xfrm>
            <a:off x="292" y="2192"/>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8" name="Oval 22"/>
          <xdr:cNvSpPr>
            <a:spLocks noChangeArrowheads="1"/>
          </xdr:cNvSpPr>
        </xdr:nvSpPr>
        <xdr:spPr bwMode="auto">
          <a:xfrm>
            <a:off x="311" y="2187"/>
            <a:ext cx="4"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9" name="Oval 23"/>
          <xdr:cNvSpPr>
            <a:spLocks noChangeArrowheads="1"/>
          </xdr:cNvSpPr>
        </xdr:nvSpPr>
        <xdr:spPr bwMode="auto">
          <a:xfrm>
            <a:off x="343" y="2183"/>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20" name="Oval 24"/>
          <xdr:cNvSpPr>
            <a:spLocks noChangeArrowheads="1"/>
          </xdr:cNvSpPr>
        </xdr:nvSpPr>
        <xdr:spPr bwMode="auto">
          <a:xfrm>
            <a:off x="366" y="2165"/>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21" name="Oval 25"/>
          <xdr:cNvSpPr>
            <a:spLocks noChangeArrowheads="1"/>
          </xdr:cNvSpPr>
        </xdr:nvSpPr>
        <xdr:spPr bwMode="auto">
          <a:xfrm>
            <a:off x="236" y="2214"/>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22" name="Oval 26"/>
          <xdr:cNvSpPr>
            <a:spLocks noChangeArrowheads="1"/>
          </xdr:cNvSpPr>
        </xdr:nvSpPr>
        <xdr:spPr bwMode="auto">
          <a:xfrm>
            <a:off x="269" y="2196"/>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23" name="Oval 27"/>
          <xdr:cNvSpPr>
            <a:spLocks noChangeArrowheads="1"/>
          </xdr:cNvSpPr>
        </xdr:nvSpPr>
        <xdr:spPr bwMode="auto">
          <a:xfrm>
            <a:off x="343" y="2161"/>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133350</xdr:colOff>
      <xdr:row>145</xdr:row>
      <xdr:rowOff>504825</xdr:rowOff>
    </xdr:from>
    <xdr:to>
      <xdr:col>1</xdr:col>
      <xdr:colOff>3276600</xdr:colOff>
      <xdr:row>145</xdr:row>
      <xdr:rowOff>2714625</xdr:rowOff>
    </xdr:to>
    <xdr:grpSp>
      <xdr:nvGrpSpPr>
        <xdr:cNvPr id="4124" name="Group 28"/>
        <xdr:cNvGrpSpPr>
          <a:grpSpLocks/>
        </xdr:cNvGrpSpPr>
      </xdr:nvGrpSpPr>
      <xdr:grpSpPr bwMode="auto">
        <a:xfrm>
          <a:off x="742950" y="43824525"/>
          <a:ext cx="3143250" cy="2209800"/>
          <a:chOff x="78" y="3407"/>
          <a:chExt cx="330" cy="232"/>
        </a:xfrm>
      </xdr:grpSpPr>
      <xdr:sp macro="" textlink="">
        <xdr:nvSpPr>
          <xdr:cNvPr id="4125" name="Text Box 29"/>
          <xdr:cNvSpPr txBox="1">
            <a:spLocks noChangeArrowheads="1"/>
          </xdr:cNvSpPr>
        </xdr:nvSpPr>
        <xdr:spPr bwMode="auto">
          <a:xfrm rot="16200000">
            <a:off x="5" y="3491"/>
            <a:ext cx="179" cy="34"/>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t" upright="1"/>
          <a:lstStyle/>
          <a:p>
            <a:pPr algn="l" rtl="0">
              <a:defRPr sz="1000"/>
            </a:pPr>
            <a:r>
              <a:rPr lang="cs-CZ" sz="1400" b="0" i="0" u="none" strike="noStrike" baseline="0">
                <a:solidFill>
                  <a:srgbClr val="000000"/>
                </a:solidFill>
                <a:latin typeface="Arial"/>
                <a:cs typeface="Arial"/>
              </a:rPr>
              <a:t>Energy Consumption</a:t>
            </a:r>
          </a:p>
        </xdr:txBody>
      </xdr:sp>
      <xdr:sp macro="" textlink="">
        <xdr:nvSpPr>
          <xdr:cNvPr id="4126" name="Line 30"/>
          <xdr:cNvSpPr>
            <a:spLocks noChangeShapeType="1"/>
          </xdr:cNvSpPr>
        </xdr:nvSpPr>
        <xdr:spPr bwMode="auto">
          <a:xfrm>
            <a:off x="116" y="3407"/>
            <a:ext cx="0" cy="190"/>
          </a:xfrm>
          <a:prstGeom prst="line">
            <a:avLst/>
          </a:prstGeom>
          <a:noFill/>
          <a:ln w="9525">
            <a:solidFill>
              <a:srgbClr val="0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27" name="Line 31"/>
          <xdr:cNvSpPr>
            <a:spLocks noChangeShapeType="1"/>
          </xdr:cNvSpPr>
        </xdr:nvSpPr>
        <xdr:spPr bwMode="auto">
          <a:xfrm>
            <a:off x="116" y="3597"/>
            <a:ext cx="292"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28" name="Line 32"/>
          <xdr:cNvSpPr>
            <a:spLocks noChangeShapeType="1"/>
          </xdr:cNvSpPr>
        </xdr:nvSpPr>
        <xdr:spPr bwMode="auto">
          <a:xfrm flipV="1">
            <a:off x="116" y="3439"/>
            <a:ext cx="259" cy="126"/>
          </a:xfrm>
          <a:prstGeom prst="line">
            <a:avLst/>
          </a:prstGeom>
          <a:noFill/>
          <a:ln w="254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29" name="Text Box 33"/>
          <xdr:cNvSpPr txBox="1">
            <a:spLocks noChangeArrowheads="1"/>
          </xdr:cNvSpPr>
        </xdr:nvSpPr>
        <xdr:spPr bwMode="auto">
          <a:xfrm>
            <a:off x="120" y="3606"/>
            <a:ext cx="282" cy="33"/>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cs-CZ" sz="1400" b="0" i="0" u="none" strike="noStrike" baseline="0">
                <a:solidFill>
                  <a:srgbClr val="000000"/>
                </a:solidFill>
                <a:latin typeface="Arial"/>
                <a:cs typeface="Arial"/>
              </a:rPr>
              <a:t>Production Volume</a:t>
            </a:r>
            <a:endParaRPr lang="cs-CZ" sz="1800" b="0" i="0" u="none" strike="noStrike" baseline="0">
              <a:solidFill>
                <a:srgbClr val="000000"/>
              </a:solidFill>
              <a:latin typeface="Arial"/>
              <a:cs typeface="Arial"/>
            </a:endParaRPr>
          </a:p>
          <a:p>
            <a:pPr algn="ctr" rtl="0">
              <a:defRPr sz="1000"/>
            </a:pPr>
            <a:endParaRPr lang="cs-CZ" sz="1800" b="0" i="0" u="none" strike="noStrike" baseline="0">
              <a:solidFill>
                <a:srgbClr val="000000"/>
              </a:solidFill>
              <a:latin typeface="Arial"/>
              <a:cs typeface="Arial"/>
            </a:endParaRPr>
          </a:p>
        </xdr:txBody>
      </xdr:sp>
      <xdr:sp macro="" textlink="">
        <xdr:nvSpPr>
          <xdr:cNvPr id="4130" name="Oval 34"/>
          <xdr:cNvSpPr>
            <a:spLocks noChangeArrowheads="1"/>
          </xdr:cNvSpPr>
        </xdr:nvSpPr>
        <xdr:spPr bwMode="auto">
          <a:xfrm>
            <a:off x="153" y="3540"/>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1" name="Oval 35"/>
          <xdr:cNvSpPr>
            <a:spLocks noChangeArrowheads="1"/>
          </xdr:cNvSpPr>
        </xdr:nvSpPr>
        <xdr:spPr bwMode="auto">
          <a:xfrm>
            <a:off x="204" y="3514"/>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2" name="Oval 36"/>
          <xdr:cNvSpPr>
            <a:spLocks noChangeArrowheads="1"/>
          </xdr:cNvSpPr>
        </xdr:nvSpPr>
        <xdr:spPr bwMode="auto">
          <a:xfrm>
            <a:off x="185" y="3527"/>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3" name="Oval 37"/>
          <xdr:cNvSpPr>
            <a:spLocks noChangeArrowheads="1"/>
          </xdr:cNvSpPr>
        </xdr:nvSpPr>
        <xdr:spPr bwMode="auto">
          <a:xfrm>
            <a:off x="236" y="3518"/>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4" name="Oval 38"/>
          <xdr:cNvSpPr>
            <a:spLocks noChangeArrowheads="1"/>
          </xdr:cNvSpPr>
        </xdr:nvSpPr>
        <xdr:spPr bwMode="auto">
          <a:xfrm>
            <a:off x="260" y="3505"/>
            <a:ext cx="4"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5" name="Oval 39"/>
          <xdr:cNvSpPr>
            <a:spLocks noChangeArrowheads="1"/>
          </xdr:cNvSpPr>
        </xdr:nvSpPr>
        <xdr:spPr bwMode="auto">
          <a:xfrm>
            <a:off x="278" y="3496"/>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6" name="Oval 40"/>
          <xdr:cNvSpPr>
            <a:spLocks noChangeArrowheads="1"/>
          </xdr:cNvSpPr>
        </xdr:nvSpPr>
        <xdr:spPr bwMode="auto">
          <a:xfrm>
            <a:off x="157" y="3526"/>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7" name="Oval 41"/>
          <xdr:cNvSpPr>
            <a:spLocks noChangeArrowheads="1"/>
          </xdr:cNvSpPr>
        </xdr:nvSpPr>
        <xdr:spPr bwMode="auto">
          <a:xfrm>
            <a:off x="250" y="3500"/>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8" name="Oval 42"/>
          <xdr:cNvSpPr>
            <a:spLocks noChangeArrowheads="1"/>
          </xdr:cNvSpPr>
        </xdr:nvSpPr>
        <xdr:spPr bwMode="auto">
          <a:xfrm>
            <a:off x="301" y="3479"/>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9" name="Oval 43"/>
          <xdr:cNvSpPr>
            <a:spLocks noChangeArrowheads="1"/>
          </xdr:cNvSpPr>
        </xdr:nvSpPr>
        <xdr:spPr bwMode="auto">
          <a:xfrm>
            <a:off x="167" y="3549"/>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0" name="Oval 44"/>
          <xdr:cNvSpPr>
            <a:spLocks noChangeArrowheads="1"/>
          </xdr:cNvSpPr>
        </xdr:nvSpPr>
        <xdr:spPr bwMode="auto">
          <a:xfrm>
            <a:off x="329" y="3457"/>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1" name="Oval 45"/>
          <xdr:cNvSpPr>
            <a:spLocks noChangeArrowheads="1"/>
          </xdr:cNvSpPr>
        </xdr:nvSpPr>
        <xdr:spPr bwMode="auto">
          <a:xfrm>
            <a:off x="292" y="3470"/>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2" name="Oval 46"/>
          <xdr:cNvSpPr>
            <a:spLocks noChangeArrowheads="1"/>
          </xdr:cNvSpPr>
        </xdr:nvSpPr>
        <xdr:spPr bwMode="auto">
          <a:xfrm>
            <a:off x="311" y="3465"/>
            <a:ext cx="4"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3" name="Oval 47"/>
          <xdr:cNvSpPr>
            <a:spLocks noChangeArrowheads="1"/>
          </xdr:cNvSpPr>
        </xdr:nvSpPr>
        <xdr:spPr bwMode="auto">
          <a:xfrm>
            <a:off x="343" y="3461"/>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4" name="Oval 48"/>
          <xdr:cNvSpPr>
            <a:spLocks noChangeArrowheads="1"/>
          </xdr:cNvSpPr>
        </xdr:nvSpPr>
        <xdr:spPr bwMode="auto">
          <a:xfrm>
            <a:off x="366" y="3443"/>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5" name="Oval 49"/>
          <xdr:cNvSpPr>
            <a:spLocks noChangeArrowheads="1"/>
          </xdr:cNvSpPr>
        </xdr:nvSpPr>
        <xdr:spPr bwMode="auto">
          <a:xfrm>
            <a:off x="236" y="3492"/>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6" name="Oval 50"/>
          <xdr:cNvSpPr>
            <a:spLocks noChangeArrowheads="1"/>
          </xdr:cNvSpPr>
        </xdr:nvSpPr>
        <xdr:spPr bwMode="auto">
          <a:xfrm>
            <a:off x="269" y="3474"/>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7" name="Oval 51"/>
          <xdr:cNvSpPr>
            <a:spLocks noChangeArrowheads="1"/>
          </xdr:cNvSpPr>
        </xdr:nvSpPr>
        <xdr:spPr bwMode="auto">
          <a:xfrm>
            <a:off x="343" y="3439"/>
            <a:ext cx="5" cy="4"/>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8" name="Oval 52"/>
          <xdr:cNvSpPr>
            <a:spLocks noChangeArrowheads="1"/>
          </xdr:cNvSpPr>
        </xdr:nvSpPr>
        <xdr:spPr bwMode="auto">
          <a:xfrm>
            <a:off x="227" y="3483"/>
            <a:ext cx="23" cy="22"/>
          </a:xfrm>
          <a:prstGeom prst="ellipse">
            <a:avLst/>
          </a:prstGeom>
          <a:noFill/>
          <a:ln w="9525" algn="ctr">
            <a:solidFill>
              <a:srgbClr val="009999"/>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9" name="Oval 53"/>
          <xdr:cNvSpPr>
            <a:spLocks noChangeArrowheads="1"/>
          </xdr:cNvSpPr>
        </xdr:nvSpPr>
        <xdr:spPr bwMode="auto">
          <a:xfrm>
            <a:off x="260" y="3465"/>
            <a:ext cx="23" cy="22"/>
          </a:xfrm>
          <a:prstGeom prst="ellipse">
            <a:avLst/>
          </a:prstGeom>
          <a:noFill/>
          <a:ln w="9525" algn="ctr">
            <a:solidFill>
              <a:srgbClr val="009999"/>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50" name="Oval 54"/>
          <xdr:cNvSpPr>
            <a:spLocks noChangeArrowheads="1"/>
          </xdr:cNvSpPr>
        </xdr:nvSpPr>
        <xdr:spPr bwMode="auto">
          <a:xfrm>
            <a:off x="334" y="3430"/>
            <a:ext cx="23" cy="22"/>
          </a:xfrm>
          <a:prstGeom prst="ellipse">
            <a:avLst/>
          </a:prstGeom>
          <a:noFill/>
          <a:ln w="9525" algn="ctr">
            <a:solidFill>
              <a:srgbClr val="009999"/>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4151" name="Group 55"/>
          <xdr:cNvGrpSpPr>
            <a:grpSpLocks/>
          </xdr:cNvGrpSpPr>
        </xdr:nvGrpSpPr>
        <xdr:grpSpPr bwMode="auto">
          <a:xfrm>
            <a:off x="261" y="3468"/>
            <a:ext cx="19" cy="17"/>
            <a:chOff x="3606" y="2614"/>
            <a:chExt cx="181" cy="181"/>
          </a:xfrm>
        </xdr:grpSpPr>
        <xdr:sp macro="" textlink="">
          <xdr:nvSpPr>
            <xdr:cNvPr id="4152" name="Line 56"/>
            <xdr:cNvSpPr>
              <a:spLocks noChangeShapeType="1"/>
            </xdr:cNvSpPr>
          </xdr:nvSpPr>
          <xdr:spPr bwMode="auto">
            <a:xfrm>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53" name="Line 57"/>
            <xdr:cNvSpPr>
              <a:spLocks noChangeShapeType="1"/>
            </xdr:cNvSpPr>
          </xdr:nvSpPr>
          <xdr:spPr bwMode="auto">
            <a:xfrm rot="4585774">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4154" name="Group 58"/>
          <xdr:cNvGrpSpPr>
            <a:grpSpLocks/>
          </xdr:cNvGrpSpPr>
        </xdr:nvGrpSpPr>
        <xdr:grpSpPr bwMode="auto">
          <a:xfrm>
            <a:off x="228" y="3484"/>
            <a:ext cx="18" cy="17"/>
            <a:chOff x="3606" y="2614"/>
            <a:chExt cx="181" cy="181"/>
          </a:xfrm>
        </xdr:grpSpPr>
        <xdr:sp macro="" textlink="">
          <xdr:nvSpPr>
            <xdr:cNvPr id="4155" name="Line 59"/>
            <xdr:cNvSpPr>
              <a:spLocks noChangeShapeType="1"/>
            </xdr:cNvSpPr>
          </xdr:nvSpPr>
          <xdr:spPr bwMode="auto">
            <a:xfrm>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56" name="Line 60"/>
            <xdr:cNvSpPr>
              <a:spLocks noChangeShapeType="1"/>
            </xdr:cNvSpPr>
          </xdr:nvSpPr>
          <xdr:spPr bwMode="auto">
            <a:xfrm rot="4585774">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4157" name="Group 61"/>
          <xdr:cNvGrpSpPr>
            <a:grpSpLocks/>
          </xdr:cNvGrpSpPr>
        </xdr:nvGrpSpPr>
        <xdr:grpSpPr bwMode="auto">
          <a:xfrm>
            <a:off x="336" y="3433"/>
            <a:ext cx="18" cy="17"/>
            <a:chOff x="3606" y="2614"/>
            <a:chExt cx="181" cy="181"/>
          </a:xfrm>
        </xdr:grpSpPr>
        <xdr:sp macro="" textlink="">
          <xdr:nvSpPr>
            <xdr:cNvPr id="4158" name="Line 62"/>
            <xdr:cNvSpPr>
              <a:spLocks noChangeShapeType="1"/>
            </xdr:cNvSpPr>
          </xdr:nvSpPr>
          <xdr:spPr bwMode="auto">
            <a:xfrm>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59" name="Line 63"/>
            <xdr:cNvSpPr>
              <a:spLocks noChangeShapeType="1"/>
            </xdr:cNvSpPr>
          </xdr:nvSpPr>
          <xdr:spPr bwMode="auto">
            <a:xfrm rot="4585774">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4160" name="Oval 64"/>
          <xdr:cNvSpPr>
            <a:spLocks noChangeArrowheads="1"/>
          </xdr:cNvSpPr>
        </xdr:nvSpPr>
        <xdr:spPr bwMode="auto">
          <a:xfrm>
            <a:off x="157" y="3526"/>
            <a:ext cx="5" cy="5"/>
          </a:xfrm>
          <a:prstGeom prst="ellipse">
            <a:avLst/>
          </a:prstGeom>
          <a:solidFill>
            <a:srgbClr val="000000"/>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4161" name="Group 65"/>
          <xdr:cNvGrpSpPr>
            <a:grpSpLocks/>
          </xdr:cNvGrpSpPr>
        </xdr:nvGrpSpPr>
        <xdr:grpSpPr bwMode="auto">
          <a:xfrm>
            <a:off x="151" y="3517"/>
            <a:ext cx="18" cy="17"/>
            <a:chOff x="3606" y="2614"/>
            <a:chExt cx="181" cy="181"/>
          </a:xfrm>
        </xdr:grpSpPr>
        <xdr:sp macro="" textlink="">
          <xdr:nvSpPr>
            <xdr:cNvPr id="4162" name="Line 66"/>
            <xdr:cNvSpPr>
              <a:spLocks noChangeShapeType="1"/>
            </xdr:cNvSpPr>
          </xdr:nvSpPr>
          <xdr:spPr bwMode="auto">
            <a:xfrm>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63" name="Line 67"/>
            <xdr:cNvSpPr>
              <a:spLocks noChangeShapeType="1"/>
            </xdr:cNvSpPr>
          </xdr:nvSpPr>
          <xdr:spPr bwMode="auto">
            <a:xfrm rot="4585774">
              <a:off x="3606" y="2614"/>
              <a:ext cx="181" cy="181"/>
            </a:xfrm>
            <a:prstGeom prst="line">
              <a:avLst/>
            </a:prstGeom>
            <a:noFill/>
            <a:ln w="28575">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4164" name="Oval 68"/>
          <xdr:cNvSpPr>
            <a:spLocks noChangeArrowheads="1"/>
          </xdr:cNvSpPr>
        </xdr:nvSpPr>
        <xdr:spPr bwMode="auto">
          <a:xfrm>
            <a:off x="149" y="3517"/>
            <a:ext cx="23" cy="22"/>
          </a:xfrm>
          <a:prstGeom prst="ellipse">
            <a:avLst/>
          </a:prstGeom>
          <a:noFill/>
          <a:ln w="9525" algn="ctr">
            <a:solidFill>
              <a:srgbClr val="009999"/>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65" name="Line 69"/>
          <xdr:cNvSpPr>
            <a:spLocks noChangeShapeType="1"/>
          </xdr:cNvSpPr>
        </xdr:nvSpPr>
        <xdr:spPr bwMode="auto">
          <a:xfrm flipV="1">
            <a:off x="116" y="3443"/>
            <a:ext cx="259" cy="129"/>
          </a:xfrm>
          <a:prstGeom prst="line">
            <a:avLst/>
          </a:prstGeom>
          <a:noFill/>
          <a:ln w="12700">
            <a:solidFill>
              <a:srgbClr val="3333CC"/>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45791" dir="2021404" algn="ctr" rotWithShape="0">
                    <a:srgbClr val="9999FF"/>
                  </a:outerShdw>
                </a:effectLst>
              </a14:hiddenEffects>
            </a:ext>
          </a:extLst>
        </xdr:spPr>
      </xdr:sp>
      <xdr:sp macro="" textlink="">
        <xdr:nvSpPr>
          <xdr:cNvPr id="4166" name="Line 70"/>
          <xdr:cNvSpPr>
            <a:spLocks noChangeShapeType="1"/>
          </xdr:cNvSpPr>
        </xdr:nvSpPr>
        <xdr:spPr bwMode="auto">
          <a:xfrm>
            <a:off x="143" y="3559"/>
            <a:ext cx="10" cy="17"/>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sp macro="" textlink="">
        <xdr:nvSpPr>
          <xdr:cNvPr id="4167" name="Line 71"/>
          <xdr:cNvSpPr>
            <a:spLocks noChangeShapeType="1"/>
          </xdr:cNvSpPr>
        </xdr:nvSpPr>
        <xdr:spPr bwMode="auto">
          <a:xfrm>
            <a:off x="244" y="3509"/>
            <a:ext cx="10" cy="17"/>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sp macro="" textlink="">
        <xdr:nvSpPr>
          <xdr:cNvPr id="4168" name="Line 72"/>
          <xdr:cNvSpPr>
            <a:spLocks noChangeShapeType="1"/>
          </xdr:cNvSpPr>
        </xdr:nvSpPr>
        <xdr:spPr bwMode="auto">
          <a:xfrm>
            <a:off x="353" y="3455"/>
            <a:ext cx="10" cy="17"/>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grpSp>
    <xdr:clientData/>
  </xdr:twoCellAnchor>
  <xdr:twoCellAnchor>
    <xdr:from>
      <xdr:col>1</xdr:col>
      <xdr:colOff>3257550</xdr:colOff>
      <xdr:row>44</xdr:row>
      <xdr:rowOff>9525</xdr:rowOff>
    </xdr:from>
    <xdr:to>
      <xdr:col>1</xdr:col>
      <xdr:colOff>3257550</xdr:colOff>
      <xdr:row>44</xdr:row>
      <xdr:rowOff>180975</xdr:rowOff>
    </xdr:to>
    <xdr:sp macro="" textlink="">
      <xdr:nvSpPr>
        <xdr:cNvPr id="4169" name="Line 73"/>
        <xdr:cNvSpPr>
          <a:spLocks noChangeShapeType="1"/>
        </xdr:cNvSpPr>
      </xdr:nvSpPr>
      <xdr:spPr bwMode="auto">
        <a:xfrm>
          <a:off x="3867150" y="12001500"/>
          <a:ext cx="0" cy="152400"/>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1</xdr:col>
      <xdr:colOff>3267075</xdr:colOff>
      <xdr:row>42</xdr:row>
      <xdr:rowOff>9525</xdr:rowOff>
    </xdr:from>
    <xdr:to>
      <xdr:col>1</xdr:col>
      <xdr:colOff>3267075</xdr:colOff>
      <xdr:row>43</xdr:row>
      <xdr:rowOff>9525</xdr:rowOff>
    </xdr:to>
    <xdr:sp macro="" textlink="">
      <xdr:nvSpPr>
        <xdr:cNvPr id="4170" name="Line 74"/>
        <xdr:cNvSpPr>
          <a:spLocks noChangeShapeType="1"/>
        </xdr:cNvSpPr>
      </xdr:nvSpPr>
      <xdr:spPr bwMode="auto">
        <a:xfrm>
          <a:off x="3876675" y="11677650"/>
          <a:ext cx="0" cy="161925"/>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1</xdr:col>
      <xdr:colOff>3267075</xdr:colOff>
      <xdr:row>46</xdr:row>
      <xdr:rowOff>0</xdr:rowOff>
    </xdr:from>
    <xdr:to>
      <xdr:col>1</xdr:col>
      <xdr:colOff>3267075</xdr:colOff>
      <xdr:row>46</xdr:row>
      <xdr:rowOff>171450</xdr:rowOff>
    </xdr:to>
    <xdr:sp macro="" textlink="">
      <xdr:nvSpPr>
        <xdr:cNvPr id="4171" name="Line 75"/>
        <xdr:cNvSpPr>
          <a:spLocks noChangeShapeType="1"/>
        </xdr:cNvSpPr>
      </xdr:nvSpPr>
      <xdr:spPr bwMode="auto">
        <a:xfrm>
          <a:off x="3876675" y="12315825"/>
          <a:ext cx="0" cy="161925"/>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1</xdr:col>
      <xdr:colOff>3286125</xdr:colOff>
      <xdr:row>48</xdr:row>
      <xdr:rowOff>0</xdr:rowOff>
    </xdr:from>
    <xdr:to>
      <xdr:col>1</xdr:col>
      <xdr:colOff>3286125</xdr:colOff>
      <xdr:row>49</xdr:row>
      <xdr:rowOff>0</xdr:rowOff>
    </xdr:to>
    <xdr:sp macro="" textlink="">
      <xdr:nvSpPr>
        <xdr:cNvPr id="4172" name="Line 76"/>
        <xdr:cNvSpPr>
          <a:spLocks noChangeShapeType="1"/>
        </xdr:cNvSpPr>
      </xdr:nvSpPr>
      <xdr:spPr bwMode="auto">
        <a:xfrm>
          <a:off x="3895725" y="12639675"/>
          <a:ext cx="0" cy="161925"/>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1</xdr:col>
      <xdr:colOff>3286125</xdr:colOff>
      <xdr:row>50</xdr:row>
      <xdr:rowOff>0</xdr:rowOff>
    </xdr:from>
    <xdr:to>
      <xdr:col>1</xdr:col>
      <xdr:colOff>3286125</xdr:colOff>
      <xdr:row>52</xdr:row>
      <xdr:rowOff>95250</xdr:rowOff>
    </xdr:to>
    <xdr:sp macro="" textlink="">
      <xdr:nvSpPr>
        <xdr:cNvPr id="4173" name="Line 77"/>
        <xdr:cNvSpPr>
          <a:spLocks noChangeShapeType="1"/>
        </xdr:cNvSpPr>
      </xdr:nvSpPr>
      <xdr:spPr bwMode="auto">
        <a:xfrm>
          <a:off x="3895725" y="12963525"/>
          <a:ext cx="0" cy="419100"/>
        </a:xfrm>
        <a:prstGeom prst="line">
          <a:avLst/>
        </a:prstGeom>
        <a:noFill/>
        <a:ln w="12700">
          <a:solidFill>
            <a:srgbClr val="3333CC"/>
          </a:solidFill>
          <a:round/>
          <a:headEnd/>
          <a:tailEn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1</xdr:col>
      <xdr:colOff>3276600</xdr:colOff>
      <xdr:row>40</xdr:row>
      <xdr:rowOff>19050</xdr:rowOff>
    </xdr:from>
    <xdr:to>
      <xdr:col>1</xdr:col>
      <xdr:colOff>3276600</xdr:colOff>
      <xdr:row>40</xdr:row>
      <xdr:rowOff>190500</xdr:rowOff>
    </xdr:to>
    <xdr:sp macro="" textlink="">
      <xdr:nvSpPr>
        <xdr:cNvPr id="4174" name="Line 78"/>
        <xdr:cNvSpPr>
          <a:spLocks noChangeShapeType="1"/>
        </xdr:cNvSpPr>
      </xdr:nvSpPr>
      <xdr:spPr bwMode="auto">
        <a:xfrm>
          <a:off x="3886200" y="11363325"/>
          <a:ext cx="0" cy="142875"/>
        </a:xfrm>
        <a:prstGeom prst="line">
          <a:avLst/>
        </a:prstGeom>
        <a:noFill/>
        <a:ln w="1270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1</xdr:col>
      <xdr:colOff>5219700</xdr:colOff>
      <xdr:row>115</xdr:row>
      <xdr:rowOff>190500</xdr:rowOff>
    </xdr:from>
    <xdr:to>
      <xdr:col>1</xdr:col>
      <xdr:colOff>5362575</xdr:colOff>
      <xdr:row>116</xdr:row>
      <xdr:rowOff>66675</xdr:rowOff>
    </xdr:to>
    <xdr:sp macro="" textlink="">
      <xdr:nvSpPr>
        <xdr:cNvPr id="4175" name="WordArt 79"/>
        <xdr:cNvSpPr>
          <a:spLocks noChangeArrowheads="1" noChangeShapeType="1" noTextEdit="1"/>
        </xdr:cNvSpPr>
      </xdr:nvSpPr>
      <xdr:spPr bwMode="auto">
        <a:xfrm>
          <a:off x="5829300" y="32251650"/>
          <a:ext cx="142875"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360">
                <a:solidFill>
                  <a:srgbClr val="000000"/>
                </a:solidFill>
                <a:miter lim="800000"/>
                <a:headEnd/>
                <a:tailEnd/>
              </a:ln>
              <a:solidFill>
                <a:srgbClr val="FF0000"/>
              </a:solidFill>
              <a:effectLst/>
              <a:latin typeface="Arial Black"/>
            </a:rPr>
            <a:t>?</a:t>
          </a:r>
        </a:p>
      </xdr:txBody>
    </xdr:sp>
    <xdr:clientData/>
  </xdr:twoCellAnchor>
  <xdr:twoCellAnchor>
    <xdr:from>
      <xdr:col>1</xdr:col>
      <xdr:colOff>219075</xdr:colOff>
      <xdr:row>128</xdr:row>
      <xdr:rowOff>85725</xdr:rowOff>
    </xdr:from>
    <xdr:to>
      <xdr:col>1</xdr:col>
      <xdr:colOff>5638800</xdr:colOff>
      <xdr:row>129</xdr:row>
      <xdr:rowOff>66675</xdr:rowOff>
    </xdr:to>
    <xdr:pic>
      <xdr:nvPicPr>
        <xdr:cNvPr id="4176" name="Obrázek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8675" y="35804475"/>
          <a:ext cx="5419725" cy="2800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542925</xdr:colOff>
      <xdr:row>106</xdr:row>
      <xdr:rowOff>390525</xdr:rowOff>
    </xdr:from>
    <xdr:to>
      <xdr:col>1</xdr:col>
      <xdr:colOff>6029325</xdr:colOff>
      <xdr:row>106</xdr:row>
      <xdr:rowOff>3581400</xdr:rowOff>
    </xdr:to>
    <xdr:pic>
      <xdr:nvPicPr>
        <xdr:cNvPr id="4177" name="Obrázek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52525" y="27936825"/>
          <a:ext cx="5486400" cy="2667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514350</xdr:colOff>
      <xdr:row>39</xdr:row>
      <xdr:rowOff>123825</xdr:rowOff>
    </xdr:from>
    <xdr:to>
      <xdr:col>2</xdr:col>
      <xdr:colOff>104775</xdr:colOff>
      <xdr:row>61</xdr:row>
      <xdr:rowOff>9525</xdr:rowOff>
    </xdr:to>
    <xdr:pic>
      <xdr:nvPicPr>
        <xdr:cNvPr id="4178" name="Picture 8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350" y="11268075"/>
          <a:ext cx="6829425" cy="440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314325</xdr:colOff>
      <xdr:row>8</xdr:row>
      <xdr:rowOff>28575</xdr:rowOff>
    </xdr:from>
    <xdr:to>
      <xdr:col>11</xdr:col>
      <xdr:colOff>523875</xdr:colOff>
      <xdr:row>19</xdr:row>
      <xdr:rowOff>28575</xdr:rowOff>
    </xdr:to>
    <xdr:graphicFrame macro="">
      <xdr:nvGraphicFramePr>
        <xdr:cNvPr id="5129"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20</xdr:row>
      <xdr:rowOff>0</xdr:rowOff>
    </xdr:from>
    <xdr:to>
      <xdr:col>11</xdr:col>
      <xdr:colOff>542925</xdr:colOff>
      <xdr:row>31</xdr:row>
      <xdr:rowOff>9525</xdr:rowOff>
    </xdr:to>
    <xdr:graphicFrame macro="">
      <xdr:nvGraphicFramePr>
        <xdr:cNvPr id="5130"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323850</xdr:colOff>
      <xdr:row>32</xdr:row>
      <xdr:rowOff>9525</xdr:rowOff>
    </xdr:from>
    <xdr:to>
      <xdr:col>11</xdr:col>
      <xdr:colOff>552450</xdr:colOff>
      <xdr:row>43</xdr:row>
      <xdr:rowOff>28575</xdr:rowOff>
    </xdr:to>
    <xdr:graphicFrame macro="">
      <xdr:nvGraphicFramePr>
        <xdr:cNvPr id="5131"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447675</xdr:colOff>
      <xdr:row>0</xdr:row>
      <xdr:rowOff>114300</xdr:rowOff>
    </xdr:from>
    <xdr:to>
      <xdr:col>0</xdr:col>
      <xdr:colOff>561975</xdr:colOff>
      <xdr:row>0</xdr:row>
      <xdr:rowOff>114300</xdr:rowOff>
    </xdr:to>
    <xdr:sp macro="" textlink="">
      <xdr:nvSpPr>
        <xdr:cNvPr id="5135" name="Line 15"/>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5136" name="Line 16"/>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5137" name="Oval 17"/>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447675</xdr:colOff>
      <xdr:row>0</xdr:row>
      <xdr:rowOff>114300</xdr:rowOff>
    </xdr:from>
    <xdr:to>
      <xdr:col>0</xdr:col>
      <xdr:colOff>561975</xdr:colOff>
      <xdr:row>0</xdr:row>
      <xdr:rowOff>114300</xdr:rowOff>
    </xdr:to>
    <xdr:sp macro="" textlink="">
      <xdr:nvSpPr>
        <xdr:cNvPr id="5138" name="Line 18">
          <a:hlinkClick xmlns:r="http://schemas.openxmlformats.org/officeDocument/2006/relationships" r:id="rId4"/>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5139" name="Line 19">
          <a:hlinkClick xmlns:r="http://schemas.openxmlformats.org/officeDocument/2006/relationships" r:id="rId5"/>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5140" name="Oval 20">
          <a:hlinkClick xmlns:r="http://schemas.openxmlformats.org/officeDocument/2006/relationships" r:id="rId6"/>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9525</xdr:rowOff>
    </xdr:from>
    <xdr:to>
      <xdr:col>0</xdr:col>
      <xdr:colOff>180975</xdr:colOff>
      <xdr:row>2</xdr:row>
      <xdr:rowOff>47625</xdr:rowOff>
    </xdr:to>
    <xdr:sp macro="" textlink="">
      <xdr:nvSpPr>
        <xdr:cNvPr id="5141" name="WordArt 21">
          <a:hlinkClick xmlns:r="http://schemas.openxmlformats.org/officeDocument/2006/relationships" r:id="rId7"/>
        </xdr:cNvPr>
        <xdr:cNvSpPr>
          <a:spLocks noChangeArrowheads="1" noChangeShapeType="1" noTextEdit="1"/>
        </xdr:cNvSpPr>
      </xdr:nvSpPr>
      <xdr:spPr bwMode="auto">
        <a:xfrm>
          <a:off x="47625" y="238125"/>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276225</xdr:colOff>
      <xdr:row>4</xdr:row>
      <xdr:rowOff>152400</xdr:rowOff>
    </xdr:from>
    <xdr:to>
      <xdr:col>11</xdr:col>
      <xdr:colOff>342900</xdr:colOff>
      <xdr:row>16</xdr:row>
      <xdr:rowOff>0</xdr:rowOff>
    </xdr:to>
    <xdr:graphicFrame macro="">
      <xdr:nvGraphicFramePr>
        <xdr:cNvPr id="20481"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0</xdr:row>
      <xdr:rowOff>114300</xdr:rowOff>
    </xdr:from>
    <xdr:to>
      <xdr:col>0</xdr:col>
      <xdr:colOff>561975</xdr:colOff>
      <xdr:row>0</xdr:row>
      <xdr:rowOff>114300</xdr:rowOff>
    </xdr:to>
    <xdr:sp macro="" textlink="">
      <xdr:nvSpPr>
        <xdr:cNvPr id="20482" name="Line 2">
          <a:hlinkClick xmlns:r="http://schemas.openxmlformats.org/officeDocument/2006/relationships" r:id="rId2"/>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20483" name="Line 3">
          <a:hlinkClick xmlns:r="http://schemas.openxmlformats.org/officeDocument/2006/relationships" r:id="rId3"/>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20484" name="Oval 4">
          <a:hlinkClick xmlns:r="http://schemas.openxmlformats.org/officeDocument/2006/relationships" r:id="rId4"/>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19050</xdr:rowOff>
    </xdr:from>
    <xdr:to>
      <xdr:col>0</xdr:col>
      <xdr:colOff>180975</xdr:colOff>
      <xdr:row>2</xdr:row>
      <xdr:rowOff>57150</xdr:rowOff>
    </xdr:to>
    <xdr:sp macro="" textlink="">
      <xdr:nvSpPr>
        <xdr:cNvPr id="20492" name="WordArt 12">
          <a:hlinkClick xmlns:r="http://schemas.openxmlformats.org/officeDocument/2006/relationships" r:id="rId5"/>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304800</xdr:colOff>
      <xdr:row>4</xdr:row>
      <xdr:rowOff>152400</xdr:rowOff>
    </xdr:from>
    <xdr:to>
      <xdr:col>11</xdr:col>
      <xdr:colOff>371475</xdr:colOff>
      <xdr:row>16</xdr:row>
      <xdr:rowOff>0</xdr:rowOff>
    </xdr:to>
    <xdr:graphicFrame macro="">
      <xdr:nvGraphicFramePr>
        <xdr:cNvPr id="21505"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0</xdr:row>
      <xdr:rowOff>114300</xdr:rowOff>
    </xdr:from>
    <xdr:to>
      <xdr:col>0</xdr:col>
      <xdr:colOff>561975</xdr:colOff>
      <xdr:row>0</xdr:row>
      <xdr:rowOff>114300</xdr:rowOff>
    </xdr:to>
    <xdr:sp macro="" textlink="">
      <xdr:nvSpPr>
        <xdr:cNvPr id="21506" name="Line 2">
          <a:hlinkClick xmlns:r="http://schemas.openxmlformats.org/officeDocument/2006/relationships" r:id="rId2"/>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21507" name="Line 3">
          <a:hlinkClick xmlns:r="http://schemas.openxmlformats.org/officeDocument/2006/relationships" r:id="rId3"/>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21508" name="Oval 4">
          <a:hlinkClick xmlns:r="http://schemas.openxmlformats.org/officeDocument/2006/relationships" r:id="rId4"/>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0</xdr:rowOff>
    </xdr:from>
    <xdr:to>
      <xdr:col>0</xdr:col>
      <xdr:colOff>180975</xdr:colOff>
      <xdr:row>2</xdr:row>
      <xdr:rowOff>38100</xdr:rowOff>
    </xdr:to>
    <xdr:sp macro="" textlink="">
      <xdr:nvSpPr>
        <xdr:cNvPr id="21516" name="WordArt 12">
          <a:hlinkClick xmlns:r="http://schemas.openxmlformats.org/officeDocument/2006/relationships" r:id="rId5"/>
        </xdr:cNvPr>
        <xdr:cNvSpPr>
          <a:spLocks noChangeArrowheads="1" noChangeShapeType="1" noTextEdit="1"/>
        </xdr:cNvSpPr>
      </xdr:nvSpPr>
      <xdr:spPr bwMode="auto">
        <a:xfrm>
          <a:off x="47625" y="22860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180975</xdr:colOff>
      <xdr:row>5</xdr:row>
      <xdr:rowOff>152400</xdr:rowOff>
    </xdr:from>
    <xdr:to>
      <xdr:col>10</xdr:col>
      <xdr:colOff>180975</xdr:colOff>
      <xdr:row>17</xdr:row>
      <xdr:rowOff>9525</xdr:rowOff>
    </xdr:to>
    <xdr:graphicFrame macro="">
      <xdr:nvGraphicFramePr>
        <xdr:cNvPr id="11265"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0</xdr:row>
      <xdr:rowOff>114300</xdr:rowOff>
    </xdr:from>
    <xdr:to>
      <xdr:col>0</xdr:col>
      <xdr:colOff>561975</xdr:colOff>
      <xdr:row>0</xdr:row>
      <xdr:rowOff>114300</xdr:rowOff>
    </xdr:to>
    <xdr:sp macro="" textlink="">
      <xdr:nvSpPr>
        <xdr:cNvPr id="11266" name="Line 2">
          <a:hlinkClick xmlns:r="http://schemas.openxmlformats.org/officeDocument/2006/relationships" r:id="rId2"/>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11267" name="Line 3">
          <a:hlinkClick xmlns:r="http://schemas.openxmlformats.org/officeDocument/2006/relationships" r:id="rId3"/>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1268" name="Oval 4">
          <a:hlinkClick xmlns:r="http://schemas.openxmlformats.org/officeDocument/2006/relationships" r:id="rId4"/>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19050</xdr:rowOff>
    </xdr:from>
    <xdr:to>
      <xdr:col>0</xdr:col>
      <xdr:colOff>180975</xdr:colOff>
      <xdr:row>2</xdr:row>
      <xdr:rowOff>57150</xdr:rowOff>
    </xdr:to>
    <xdr:sp macro="" textlink="">
      <xdr:nvSpPr>
        <xdr:cNvPr id="11275" name="WordArt 11">
          <a:hlinkClick xmlns:r="http://schemas.openxmlformats.org/officeDocument/2006/relationships" r:id="rId5"/>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133350</xdr:colOff>
      <xdr:row>6</xdr:row>
      <xdr:rowOff>0</xdr:rowOff>
    </xdr:from>
    <xdr:to>
      <xdr:col>13</xdr:col>
      <xdr:colOff>209550</xdr:colOff>
      <xdr:row>17</xdr:row>
      <xdr:rowOff>19050</xdr:rowOff>
    </xdr:to>
    <xdr:graphicFrame macro="">
      <xdr:nvGraphicFramePr>
        <xdr:cNvPr id="12289"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0</xdr:row>
      <xdr:rowOff>114300</xdr:rowOff>
    </xdr:from>
    <xdr:to>
      <xdr:col>0</xdr:col>
      <xdr:colOff>561975</xdr:colOff>
      <xdr:row>0</xdr:row>
      <xdr:rowOff>114300</xdr:rowOff>
    </xdr:to>
    <xdr:sp macro="" textlink="">
      <xdr:nvSpPr>
        <xdr:cNvPr id="12290" name="Line 2">
          <a:hlinkClick xmlns:r="http://schemas.openxmlformats.org/officeDocument/2006/relationships" r:id="rId2"/>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12291" name="Line 3">
          <a:hlinkClick xmlns:r="http://schemas.openxmlformats.org/officeDocument/2006/relationships" r:id="rId3"/>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2292" name="Oval 4">
          <a:hlinkClick xmlns:r="http://schemas.openxmlformats.org/officeDocument/2006/relationships" r:id="rId4"/>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19050</xdr:rowOff>
    </xdr:from>
    <xdr:to>
      <xdr:col>0</xdr:col>
      <xdr:colOff>180975</xdr:colOff>
      <xdr:row>2</xdr:row>
      <xdr:rowOff>57150</xdr:rowOff>
    </xdr:to>
    <xdr:sp macro="" textlink="">
      <xdr:nvSpPr>
        <xdr:cNvPr id="12301" name="WordArt 13">
          <a:hlinkClick xmlns:r="http://schemas.openxmlformats.org/officeDocument/2006/relationships" r:id="rId5"/>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152400</xdr:colOff>
      <xdr:row>6</xdr:row>
      <xdr:rowOff>0</xdr:rowOff>
    </xdr:from>
    <xdr:to>
      <xdr:col>13</xdr:col>
      <xdr:colOff>219075</xdr:colOff>
      <xdr:row>17</xdr:row>
      <xdr:rowOff>9525</xdr:rowOff>
    </xdr:to>
    <xdr:graphicFrame macro="">
      <xdr:nvGraphicFramePr>
        <xdr:cNvPr id="14337"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0</xdr:row>
      <xdr:rowOff>114300</xdr:rowOff>
    </xdr:from>
    <xdr:to>
      <xdr:col>0</xdr:col>
      <xdr:colOff>561975</xdr:colOff>
      <xdr:row>0</xdr:row>
      <xdr:rowOff>114300</xdr:rowOff>
    </xdr:to>
    <xdr:sp macro="" textlink="">
      <xdr:nvSpPr>
        <xdr:cNvPr id="14338" name="Line 2">
          <a:hlinkClick xmlns:r="http://schemas.openxmlformats.org/officeDocument/2006/relationships" r:id="rId2"/>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14339" name="Line 3">
          <a:hlinkClick xmlns:r="http://schemas.openxmlformats.org/officeDocument/2006/relationships" r:id="rId3"/>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4340" name="Oval 4">
          <a:hlinkClick xmlns:r="http://schemas.openxmlformats.org/officeDocument/2006/relationships" r:id="rId4"/>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19050</xdr:rowOff>
    </xdr:from>
    <xdr:to>
      <xdr:col>0</xdr:col>
      <xdr:colOff>180975</xdr:colOff>
      <xdr:row>2</xdr:row>
      <xdr:rowOff>57150</xdr:rowOff>
    </xdr:to>
    <xdr:sp macro="" textlink="">
      <xdr:nvSpPr>
        <xdr:cNvPr id="14349" name="WordArt 13">
          <a:hlinkClick xmlns:r="http://schemas.openxmlformats.org/officeDocument/2006/relationships" r:id="rId5"/>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twoCellAnchor>
    <xdr:from>
      <xdr:col>0</xdr:col>
      <xdr:colOff>47625</xdr:colOff>
      <xdr:row>1</xdr:row>
      <xdr:rowOff>19050</xdr:rowOff>
    </xdr:from>
    <xdr:to>
      <xdr:col>0</xdr:col>
      <xdr:colOff>180975</xdr:colOff>
      <xdr:row>2</xdr:row>
      <xdr:rowOff>57150</xdr:rowOff>
    </xdr:to>
    <xdr:sp macro="" textlink="">
      <xdr:nvSpPr>
        <xdr:cNvPr id="14350" name="WordArt 14">
          <a:hlinkClick xmlns:r="http://schemas.openxmlformats.org/officeDocument/2006/relationships" r:id="rId6"/>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266700</xdr:colOff>
      <xdr:row>22</xdr:row>
      <xdr:rowOff>57150</xdr:rowOff>
    </xdr:from>
    <xdr:to>
      <xdr:col>12</xdr:col>
      <xdr:colOff>342900</xdr:colOff>
      <xdr:row>34</xdr:row>
      <xdr:rowOff>66675</xdr:rowOff>
    </xdr:to>
    <xdr:graphicFrame macro="">
      <xdr:nvGraphicFramePr>
        <xdr:cNvPr id="15361"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238125</xdr:colOff>
      <xdr:row>9</xdr:row>
      <xdr:rowOff>57150</xdr:rowOff>
    </xdr:from>
    <xdr:to>
      <xdr:col>12</xdr:col>
      <xdr:colOff>323850</xdr:colOff>
      <xdr:row>21</xdr:row>
      <xdr:rowOff>76200</xdr:rowOff>
    </xdr:to>
    <xdr:graphicFrame macro="">
      <xdr:nvGraphicFramePr>
        <xdr:cNvPr id="1536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266700</xdr:colOff>
      <xdr:row>35</xdr:row>
      <xdr:rowOff>57150</xdr:rowOff>
    </xdr:from>
    <xdr:to>
      <xdr:col>12</xdr:col>
      <xdr:colOff>342900</xdr:colOff>
      <xdr:row>47</xdr:row>
      <xdr:rowOff>66675</xdr:rowOff>
    </xdr:to>
    <xdr:graphicFrame macro="">
      <xdr:nvGraphicFramePr>
        <xdr:cNvPr id="15363"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266700</xdr:colOff>
      <xdr:row>22</xdr:row>
      <xdr:rowOff>57150</xdr:rowOff>
    </xdr:from>
    <xdr:to>
      <xdr:col>6</xdr:col>
      <xdr:colOff>342900</xdr:colOff>
      <xdr:row>34</xdr:row>
      <xdr:rowOff>66675</xdr:rowOff>
    </xdr:to>
    <xdr:graphicFrame macro="">
      <xdr:nvGraphicFramePr>
        <xdr:cNvPr id="15364"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266700</xdr:colOff>
      <xdr:row>35</xdr:row>
      <xdr:rowOff>57150</xdr:rowOff>
    </xdr:from>
    <xdr:to>
      <xdr:col>6</xdr:col>
      <xdr:colOff>342900</xdr:colOff>
      <xdr:row>47</xdr:row>
      <xdr:rowOff>66675</xdr:rowOff>
    </xdr:to>
    <xdr:graphicFrame macro="">
      <xdr:nvGraphicFramePr>
        <xdr:cNvPr id="15365"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238125</xdr:colOff>
      <xdr:row>9</xdr:row>
      <xdr:rowOff>57150</xdr:rowOff>
    </xdr:from>
    <xdr:to>
      <xdr:col>6</xdr:col>
      <xdr:colOff>323850</xdr:colOff>
      <xdr:row>21</xdr:row>
      <xdr:rowOff>76200</xdr:rowOff>
    </xdr:to>
    <xdr:graphicFrame macro="">
      <xdr:nvGraphicFramePr>
        <xdr:cNvPr id="15366"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447675</xdr:colOff>
      <xdr:row>0</xdr:row>
      <xdr:rowOff>114300</xdr:rowOff>
    </xdr:from>
    <xdr:to>
      <xdr:col>0</xdr:col>
      <xdr:colOff>561975</xdr:colOff>
      <xdr:row>0</xdr:row>
      <xdr:rowOff>114300</xdr:rowOff>
    </xdr:to>
    <xdr:sp macro="" textlink="">
      <xdr:nvSpPr>
        <xdr:cNvPr id="15367" name="Line 7">
          <a:hlinkClick xmlns:r="http://schemas.openxmlformats.org/officeDocument/2006/relationships" r:id="rId7"/>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15368" name="Line 8">
          <a:hlinkClick xmlns:r="http://schemas.openxmlformats.org/officeDocument/2006/relationships" r:id="rId8"/>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5369" name="Oval 9">
          <a:hlinkClick xmlns:r="http://schemas.openxmlformats.org/officeDocument/2006/relationships" r:id="rId9"/>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19050</xdr:rowOff>
    </xdr:from>
    <xdr:to>
      <xdr:col>0</xdr:col>
      <xdr:colOff>180975</xdr:colOff>
      <xdr:row>2</xdr:row>
      <xdr:rowOff>57150</xdr:rowOff>
    </xdr:to>
    <xdr:sp macro="" textlink="">
      <xdr:nvSpPr>
        <xdr:cNvPr id="15370" name="WordArt 10">
          <a:hlinkClick xmlns:r="http://schemas.openxmlformats.org/officeDocument/2006/relationships" r:id="rId10"/>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0</xdr:row>
      <xdr:rowOff>114300</xdr:rowOff>
    </xdr:from>
    <xdr:to>
      <xdr:col>0</xdr:col>
      <xdr:colOff>561975</xdr:colOff>
      <xdr:row>0</xdr:row>
      <xdr:rowOff>114300</xdr:rowOff>
    </xdr:to>
    <xdr:sp macro="" textlink="">
      <xdr:nvSpPr>
        <xdr:cNvPr id="16398" name="Line 14">
          <a:hlinkClick xmlns:r="http://schemas.openxmlformats.org/officeDocument/2006/relationships" r:id="rId1"/>
        </xdr:cNvPr>
        <xdr:cNvSpPr>
          <a:spLocks noChangeShapeType="1"/>
        </xdr:cNvSpPr>
      </xdr:nvSpPr>
      <xdr:spPr bwMode="auto">
        <a:xfrm>
          <a:off x="447675"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114300</xdr:rowOff>
    </xdr:from>
    <xdr:to>
      <xdr:col>0</xdr:col>
      <xdr:colOff>342900</xdr:colOff>
      <xdr:row>0</xdr:row>
      <xdr:rowOff>114300</xdr:rowOff>
    </xdr:to>
    <xdr:sp macro="" textlink="">
      <xdr:nvSpPr>
        <xdr:cNvPr id="16399" name="Line 15">
          <a:hlinkClick xmlns:r="http://schemas.openxmlformats.org/officeDocument/2006/relationships" r:id="rId2"/>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6400" name="Oval 16">
          <a:hlinkClick xmlns:r="http://schemas.openxmlformats.org/officeDocument/2006/relationships" r:id="rId3"/>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19050</xdr:rowOff>
    </xdr:from>
    <xdr:to>
      <xdr:col>0</xdr:col>
      <xdr:colOff>180975</xdr:colOff>
      <xdr:row>2</xdr:row>
      <xdr:rowOff>57150</xdr:rowOff>
    </xdr:to>
    <xdr:sp macro="" textlink="">
      <xdr:nvSpPr>
        <xdr:cNvPr id="16401" name="WordArt 17">
          <a:hlinkClick xmlns:r="http://schemas.openxmlformats.org/officeDocument/2006/relationships" r:id="rId4"/>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266700</xdr:colOff>
      <xdr:row>6</xdr:row>
      <xdr:rowOff>85725</xdr:rowOff>
    </xdr:from>
    <xdr:to>
      <xdr:col>12</xdr:col>
      <xdr:colOff>352425</xdr:colOff>
      <xdr:row>18</xdr:row>
      <xdr:rowOff>76200</xdr:rowOff>
    </xdr:to>
    <xdr:graphicFrame macro="">
      <xdr:nvGraphicFramePr>
        <xdr:cNvPr id="17409"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6</xdr:row>
      <xdr:rowOff>85725</xdr:rowOff>
    </xdr:from>
    <xdr:to>
      <xdr:col>6</xdr:col>
      <xdr:colOff>352425</xdr:colOff>
      <xdr:row>18</xdr:row>
      <xdr:rowOff>76200</xdr:rowOff>
    </xdr:to>
    <xdr:graphicFrame macro="">
      <xdr:nvGraphicFramePr>
        <xdr:cNvPr id="17410"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0</xdr:row>
      <xdr:rowOff>114300</xdr:rowOff>
    </xdr:from>
    <xdr:to>
      <xdr:col>0</xdr:col>
      <xdr:colOff>342900</xdr:colOff>
      <xdr:row>0</xdr:row>
      <xdr:rowOff>114300</xdr:rowOff>
    </xdr:to>
    <xdr:sp macro="" textlink="">
      <xdr:nvSpPr>
        <xdr:cNvPr id="17411" name="Line 3">
          <a:hlinkClick xmlns:r="http://schemas.openxmlformats.org/officeDocument/2006/relationships" r:id="rId3"/>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7412" name="Oval 4">
          <a:hlinkClick xmlns:r="http://schemas.openxmlformats.org/officeDocument/2006/relationships" r:id="rId4"/>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1</xdr:row>
      <xdr:rowOff>19050</xdr:rowOff>
    </xdr:from>
    <xdr:to>
      <xdr:col>0</xdr:col>
      <xdr:colOff>180975</xdr:colOff>
      <xdr:row>2</xdr:row>
      <xdr:rowOff>57150</xdr:rowOff>
    </xdr:to>
    <xdr:sp macro="" textlink="">
      <xdr:nvSpPr>
        <xdr:cNvPr id="17413" name="WordArt 5">
          <a:hlinkClick xmlns:r="http://schemas.openxmlformats.org/officeDocument/2006/relationships" r:id="rId5"/>
        </xdr:cNvPr>
        <xdr:cNvSpPr>
          <a:spLocks noChangeArrowheads="1" noChangeShapeType="1" noTextEdit="1"/>
        </xdr:cNvSpPr>
      </xdr:nvSpPr>
      <xdr:spPr bwMode="auto">
        <a:xfrm>
          <a:off x="47625" y="247650"/>
          <a:ext cx="13335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cs-CZ" sz="3600" kern="10" spc="0">
              <a:ln w="9525">
                <a:solidFill>
                  <a:srgbClr val="000000"/>
                </a:solidFill>
                <a:round/>
                <a:headEnd/>
                <a:tailEnd/>
              </a:ln>
              <a:solidFill>
                <a:srgbClr val="FF0000"/>
              </a:solidFill>
              <a:effectLst/>
              <a:latin typeface="Arial Black"/>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419100</xdr:colOff>
      <xdr:row>10</xdr:row>
      <xdr:rowOff>47625</xdr:rowOff>
    </xdr:from>
    <xdr:to>
      <xdr:col>5</xdr:col>
      <xdr:colOff>28575</xdr:colOff>
      <xdr:row>14</xdr:row>
      <xdr:rowOff>609600</xdr:rowOff>
    </xdr:to>
    <xdr:pic>
      <xdr:nvPicPr>
        <xdr:cNvPr id="19457" name="Picture 1" descr="21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2775" y="2705100"/>
          <a:ext cx="1438275" cy="20193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0</xdr:col>
      <xdr:colOff>228600</xdr:colOff>
      <xdr:row>0</xdr:row>
      <xdr:rowOff>114300</xdr:rowOff>
    </xdr:from>
    <xdr:to>
      <xdr:col>0</xdr:col>
      <xdr:colOff>342900</xdr:colOff>
      <xdr:row>0</xdr:row>
      <xdr:rowOff>114300</xdr:rowOff>
    </xdr:to>
    <xdr:sp macro="" textlink="">
      <xdr:nvSpPr>
        <xdr:cNvPr id="19458" name="Line 2">
          <a:hlinkClick xmlns:r="http://schemas.openxmlformats.org/officeDocument/2006/relationships" r:id="rId2"/>
        </xdr:cNvPr>
        <xdr:cNvSpPr>
          <a:spLocks noChangeShapeType="1"/>
        </xdr:cNvSpPr>
      </xdr:nvSpPr>
      <xdr:spPr bwMode="auto">
        <a:xfrm flipH="1">
          <a:off x="228600" y="114300"/>
          <a:ext cx="114300" cy="0"/>
        </a:xfrm>
        <a:prstGeom prst="line">
          <a:avLst/>
        </a:prstGeom>
        <a:noFill/>
        <a:ln w="44450">
          <a:solidFill>
            <a:srgbClr val="3333CC"/>
          </a:solidFill>
          <a:round/>
          <a:headEnd/>
          <a:tailEnd type="triangle" w="med" len="med"/>
        </a:ln>
        <a:effectLst>
          <a:outerShdw dist="45791" dir="2021404" algn="ctr" rotWithShape="0">
            <a:srgbClr val="9999FF"/>
          </a:outerShdw>
        </a:effectLst>
        <a:extLst>
          <a:ext uri="{909E8E84-426E-40DD-AFC4-6F175D3DCCD1}">
            <a14:hiddenFill xmlns:a14="http://schemas.microsoft.com/office/drawing/2010/main">
              <a:noFill/>
            </a14:hiddenFill>
          </a:ext>
        </a:ex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9459" name="Oval 3"/>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xdr:from>
      <xdr:col>0</xdr:col>
      <xdr:colOff>47625</xdr:colOff>
      <xdr:row>0</xdr:row>
      <xdr:rowOff>57150</xdr:rowOff>
    </xdr:from>
    <xdr:to>
      <xdr:col>0</xdr:col>
      <xdr:colOff>171450</xdr:colOff>
      <xdr:row>0</xdr:row>
      <xdr:rowOff>180975</xdr:rowOff>
    </xdr:to>
    <xdr:sp macro="" textlink="">
      <xdr:nvSpPr>
        <xdr:cNvPr id="19460" name="Oval 4">
          <a:hlinkClick xmlns:r="http://schemas.openxmlformats.org/officeDocument/2006/relationships" r:id="rId3"/>
        </xdr:cNvPr>
        <xdr:cNvSpPr>
          <a:spLocks noChangeArrowheads="1"/>
        </xdr:cNvSpPr>
      </xdr:nvSpPr>
      <xdr:spPr bwMode="auto">
        <a:xfrm>
          <a:off x="47625" y="57150"/>
          <a:ext cx="123825" cy="123825"/>
        </a:xfrm>
        <a:prstGeom prst="ellipse">
          <a:avLst/>
        </a:prstGeom>
        <a:solidFill>
          <a:srgbClr val="B2B2B2">
            <a:alpha val="50000"/>
          </a:srgbClr>
        </a:solidFill>
        <a:ln w="12700" algn="ctr">
          <a:solidFill>
            <a:srgbClr val="3333CC"/>
          </a:solidFill>
          <a:round/>
          <a:headEnd/>
          <a:tailEnd/>
        </a:ln>
        <a:effectLst>
          <a:outerShdw dist="45791" dir="2021404" algn="ctr" rotWithShape="0">
            <a:srgbClr val="9999FF"/>
          </a:outerShdw>
        </a:effectLst>
      </xdr:spPr>
    </xdr:sp>
    <xdr:clientData/>
  </xdr:twoCellAnchor>
  <xdr:twoCellAnchor editAs="absolute">
    <xdr:from>
      <xdr:col>2</xdr:col>
      <xdr:colOff>419100</xdr:colOff>
      <xdr:row>14</xdr:row>
      <xdr:rowOff>581025</xdr:rowOff>
    </xdr:from>
    <xdr:to>
      <xdr:col>5</xdr:col>
      <xdr:colOff>28575</xdr:colOff>
      <xdr:row>17</xdr:row>
      <xdr:rowOff>38100</xdr:rowOff>
    </xdr:to>
    <xdr:pic>
      <xdr:nvPicPr>
        <xdr:cNvPr id="19461" name="Picture 5" descr="25b"/>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62775" y="4695825"/>
          <a:ext cx="1438275" cy="204787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2</xdr:col>
      <xdr:colOff>419100</xdr:colOff>
      <xdr:row>3</xdr:row>
      <xdr:rowOff>95250</xdr:rowOff>
    </xdr:from>
    <xdr:to>
      <xdr:col>5</xdr:col>
      <xdr:colOff>28575</xdr:colOff>
      <xdr:row>10</xdr:row>
      <xdr:rowOff>47625</xdr:rowOff>
    </xdr:to>
    <xdr:pic>
      <xdr:nvPicPr>
        <xdr:cNvPr id="19462" name="Picture 6" descr="16b"/>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62775" y="647700"/>
          <a:ext cx="1438275" cy="20574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2</xdr:col>
      <xdr:colOff>419100</xdr:colOff>
      <xdr:row>17</xdr:row>
      <xdr:rowOff>38100</xdr:rowOff>
    </xdr:from>
    <xdr:to>
      <xdr:col>5</xdr:col>
      <xdr:colOff>28575</xdr:colOff>
      <xdr:row>20</xdr:row>
      <xdr:rowOff>714375</xdr:rowOff>
    </xdr:to>
    <xdr:pic>
      <xdr:nvPicPr>
        <xdr:cNvPr id="19463" name="Picture 7" descr="01a"/>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62775" y="6743700"/>
          <a:ext cx="1438275" cy="21336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2</xdr:col>
      <xdr:colOff>419100</xdr:colOff>
      <xdr:row>26</xdr:row>
      <xdr:rowOff>962025</xdr:rowOff>
    </xdr:from>
    <xdr:to>
      <xdr:col>5</xdr:col>
      <xdr:colOff>28575</xdr:colOff>
      <xdr:row>30</xdr:row>
      <xdr:rowOff>66675</xdr:rowOff>
    </xdr:to>
    <xdr:pic>
      <xdr:nvPicPr>
        <xdr:cNvPr id="19464" name="Picture 8" descr="23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62775" y="10906125"/>
          <a:ext cx="1438275" cy="20193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2</xdr:col>
      <xdr:colOff>419100</xdr:colOff>
      <xdr:row>33</xdr:row>
      <xdr:rowOff>104775</xdr:rowOff>
    </xdr:from>
    <xdr:to>
      <xdr:col>5</xdr:col>
      <xdr:colOff>28575</xdr:colOff>
      <xdr:row>37</xdr:row>
      <xdr:rowOff>133350</xdr:rowOff>
    </xdr:to>
    <xdr:pic>
      <xdr:nvPicPr>
        <xdr:cNvPr id="19465" name="Picture 9" descr="32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62775" y="14582775"/>
          <a:ext cx="1438275" cy="1000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2</xdr:col>
      <xdr:colOff>419100</xdr:colOff>
      <xdr:row>28</xdr:row>
      <xdr:rowOff>638175</xdr:rowOff>
    </xdr:from>
    <xdr:to>
      <xdr:col>5</xdr:col>
      <xdr:colOff>28575</xdr:colOff>
      <xdr:row>33</xdr:row>
      <xdr:rowOff>104775</xdr:rowOff>
    </xdr:to>
    <xdr:pic>
      <xdr:nvPicPr>
        <xdr:cNvPr id="19466" name="Picture 10" descr="17b"/>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962775" y="12525375"/>
          <a:ext cx="1438275" cy="20574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2</xdr:col>
      <xdr:colOff>419100</xdr:colOff>
      <xdr:row>20</xdr:row>
      <xdr:rowOff>704850</xdr:rowOff>
    </xdr:from>
    <xdr:to>
      <xdr:col>5</xdr:col>
      <xdr:colOff>28575</xdr:colOff>
      <xdr:row>27</xdr:row>
      <xdr:rowOff>0</xdr:rowOff>
    </xdr:to>
    <xdr:pic>
      <xdr:nvPicPr>
        <xdr:cNvPr id="19467" name="Picture 11" descr="12b"/>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62775" y="8867775"/>
          <a:ext cx="1438275" cy="204787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2</xdr:col>
      <xdr:colOff>419100</xdr:colOff>
      <xdr:row>37</xdr:row>
      <xdr:rowOff>123825</xdr:rowOff>
    </xdr:from>
    <xdr:to>
      <xdr:col>5</xdr:col>
      <xdr:colOff>28575</xdr:colOff>
      <xdr:row>42</xdr:row>
      <xdr:rowOff>76200</xdr:rowOff>
    </xdr:to>
    <xdr:pic>
      <xdr:nvPicPr>
        <xdr:cNvPr id="19468" name="Picture 12" descr="16b"/>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962775" y="15573375"/>
          <a:ext cx="1438275" cy="20574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3"/>
    <pageSetUpPr autoPageBreaks="0"/>
  </sheetPr>
  <dimension ref="A2:C26"/>
  <sheetViews>
    <sheetView tabSelected="1" zoomScaleNormal="100" workbookViewId="0">
      <selection activeCell="B18" sqref="B18"/>
    </sheetView>
  </sheetViews>
  <sheetFormatPr defaultRowHeight="12.75" x14ac:dyDescent="0.2"/>
  <cols>
    <col min="1" max="1" width="9.140625" style="78"/>
    <col min="2" max="2" width="23.5703125" style="78" customWidth="1"/>
    <col min="3" max="3" width="40" style="78" customWidth="1"/>
    <col min="4" max="16384" width="9.140625" style="78"/>
  </cols>
  <sheetData>
    <row r="2" spans="1:3" ht="84.75" customHeight="1" x14ac:dyDescent="0.2">
      <c r="B2" s="144" t="s">
        <v>150</v>
      </c>
    </row>
    <row r="3" spans="1:3" x14ac:dyDescent="0.2">
      <c r="B3" s="117" t="s">
        <v>151</v>
      </c>
      <c r="C3" s="145" t="s">
        <v>152</v>
      </c>
    </row>
    <row r="4" spans="1:3" ht="4.5" customHeight="1" x14ac:dyDescent="0.2"/>
    <row r="5" spans="1:3" x14ac:dyDescent="0.2">
      <c r="B5" s="117" t="s">
        <v>153</v>
      </c>
      <c r="C5" s="146" t="s">
        <v>154</v>
      </c>
    </row>
    <row r="7" spans="1:3" ht="19.5" customHeight="1" x14ac:dyDescent="0.2">
      <c r="A7" s="155" t="s">
        <v>155</v>
      </c>
      <c r="B7" s="147" t="str">
        <f>+Introduction!$B$1</f>
        <v>Introduction</v>
      </c>
      <c r="C7" s="148"/>
    </row>
    <row r="8" spans="1:3" ht="19.5" customHeight="1" x14ac:dyDescent="0.2">
      <c r="A8" s="155"/>
      <c r="B8" s="147" t="str">
        <f>+Inputs!$B$1</f>
        <v>Mapping of Energy Inputs</v>
      </c>
      <c r="C8" s="148"/>
    </row>
    <row r="9" spans="1:3" ht="19.5" customHeight="1" x14ac:dyDescent="0.2">
      <c r="A9" s="155"/>
      <c r="B9" s="147" t="str">
        <f>+'Savings Area I'!$B$1</f>
        <v>Savings potential within Area I.</v>
      </c>
      <c r="C9" s="148"/>
    </row>
    <row r="10" spans="1:3" ht="19.5" customHeight="1" x14ac:dyDescent="0.2">
      <c r="A10" s="155"/>
      <c r="B10" s="147" t="str">
        <f>+'Savings Area II'!$B$1</f>
        <v>Savings potential within Area II.</v>
      </c>
      <c r="C10" s="148"/>
    </row>
    <row r="11" spans="1:3" ht="19.5" customHeight="1" x14ac:dyDescent="0.2">
      <c r="A11" s="155"/>
      <c r="B11" s="147" t="str">
        <f>+Feasibility!$B$1</f>
        <v>Deciding on feasibility of M&amp;T introduction</v>
      </c>
      <c r="C11" s="148"/>
    </row>
    <row r="12" spans="1:3" ht="19.5" customHeight="1" x14ac:dyDescent="0.2">
      <c r="A12" s="156" t="s">
        <v>156</v>
      </c>
      <c r="B12" s="149" t="str">
        <f>+'M&amp;T Area I'!$B$1</f>
        <v>Energy management within Area I.</v>
      </c>
      <c r="C12" s="150"/>
    </row>
    <row r="13" spans="1:3" ht="19.5" customHeight="1" x14ac:dyDescent="0.2">
      <c r="A13" s="156"/>
      <c r="B13" s="149" t="str">
        <f>+'M&amp;T Area II'!$B$1</f>
        <v>Energy management within Area II.</v>
      </c>
      <c r="C13" s="150"/>
    </row>
    <row r="14" spans="1:3" ht="19.5" customHeight="1" x14ac:dyDescent="0.2">
      <c r="A14" s="156"/>
      <c r="B14" s="149" t="str">
        <f>+Deviations!$B$1</f>
        <v>Energy management - identifying and analysing deviations</v>
      </c>
      <c r="C14" s="150"/>
    </row>
    <row r="15" spans="1:3" ht="19.5" customHeight="1" x14ac:dyDescent="0.2">
      <c r="A15" s="156"/>
      <c r="B15" s="149" t="str">
        <f>+Manager!$B$1</f>
        <v>Energy saving measures manager</v>
      </c>
      <c r="C15" s="150"/>
    </row>
    <row r="16" spans="1:3" ht="19.5" customHeight="1" x14ac:dyDescent="0.2">
      <c r="A16" s="156"/>
      <c r="B16" s="149" t="str">
        <f>+Continuation!$B$1</f>
        <v>Evaluation and continuation</v>
      </c>
      <c r="C16" s="150"/>
    </row>
    <row r="17" spans="1:3" ht="34.5" customHeight="1" x14ac:dyDescent="0.2">
      <c r="A17" s="151"/>
      <c r="B17" s="152"/>
    </row>
    <row r="18" spans="1:3" x14ac:dyDescent="0.2">
      <c r="B18" s="153" t="str">
        <f>+Example!A1</f>
        <v>Load User data set</v>
      </c>
    </row>
    <row r="19" spans="1:3" s="154" customFormat="1" x14ac:dyDescent="0.2"/>
    <row r="20" spans="1:3" s="154" customFormat="1" x14ac:dyDescent="0.2">
      <c r="B20" s="117"/>
    </row>
    <row r="21" spans="1:3" s="154" customFormat="1" x14ac:dyDescent="0.2">
      <c r="B21" s="117"/>
    </row>
    <row r="22" spans="1:3" s="154" customFormat="1" x14ac:dyDescent="0.2">
      <c r="B22" s="117"/>
    </row>
    <row r="23" spans="1:3" s="154" customFormat="1" x14ac:dyDescent="0.2"/>
    <row r="24" spans="1:3" s="154" customFormat="1" x14ac:dyDescent="0.2"/>
    <row r="25" spans="1:3" s="154" customFormat="1" x14ac:dyDescent="0.2"/>
    <row r="26" spans="1:3" ht="63.75" customHeight="1" x14ac:dyDescent="0.2">
      <c r="B26" s="157" t="s">
        <v>157</v>
      </c>
      <c r="C26" s="157"/>
    </row>
  </sheetData>
  <sheetProtection password="8510" sheet="1" scenarios="1"/>
  <dataConsolidate/>
  <mergeCells count="3">
    <mergeCell ref="A7:A11"/>
    <mergeCell ref="A12:A16"/>
    <mergeCell ref="B26:C26"/>
  </mergeCells>
  <phoneticPr fontId="4" type="noConversion"/>
  <hyperlinks>
    <hyperlink ref="B7" location="Introduction!A1" display="Introduction!A1"/>
    <hyperlink ref="B8" location="Inputs!A1" display="Inputs!A1"/>
    <hyperlink ref="B9" location="'Savings Area I'!A1" display="'Savings Area I'!A1"/>
    <hyperlink ref="B10" location="'Savings Area II'!A1" display="'Savings Area II'!A1"/>
    <hyperlink ref="B11" location="Feasibility!A1" display="Feasibility!A1"/>
    <hyperlink ref="B12" location="'M&amp;T Area I'!A1" display="'M&amp;T Area I'!A1"/>
    <hyperlink ref="B13" location="'M&amp;T Area II'!A1" display="'M&amp;T Area II'!A1"/>
    <hyperlink ref="B14" location="Deviations!A1" display="Deviations!A1"/>
    <hyperlink ref="B15" location="Manager!A1" display="Manager!A1"/>
    <hyperlink ref="B16" location="Continuation!A1" display="Continuation!A1"/>
  </hyperlinks>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indexed="50"/>
    <pageSetUpPr autoPageBreaks="0"/>
  </sheetPr>
  <dimension ref="A1:D228"/>
  <sheetViews>
    <sheetView zoomScaleNormal="100" workbookViewId="0"/>
  </sheetViews>
  <sheetFormatPr defaultRowHeight="12.75" x14ac:dyDescent="0.2"/>
  <cols>
    <col min="1" max="1" width="9.140625" style="1"/>
    <col min="2" max="2" width="99.42578125" style="47" customWidth="1"/>
    <col min="3" max="16384" width="9.140625" style="1"/>
  </cols>
  <sheetData>
    <row r="1" spans="2:2" ht="18" x14ac:dyDescent="0.2">
      <c r="B1" s="3" t="s">
        <v>158</v>
      </c>
    </row>
    <row r="2" spans="2:2" ht="18" x14ac:dyDescent="0.2">
      <c r="B2" s="4" t="s">
        <v>159</v>
      </c>
    </row>
    <row r="3" spans="2:2" ht="18" x14ac:dyDescent="0.2">
      <c r="B3" s="5"/>
    </row>
    <row r="4" spans="2:2" ht="14.25" x14ac:dyDescent="0.2">
      <c r="B4" s="6" t="s">
        <v>160</v>
      </c>
    </row>
    <row r="5" spans="2:2" ht="14.25" x14ac:dyDescent="0.2">
      <c r="B5" s="7" t="s">
        <v>161</v>
      </c>
    </row>
    <row r="6" spans="2:2" ht="14.25" x14ac:dyDescent="0.2">
      <c r="B6" s="7" t="s">
        <v>162</v>
      </c>
    </row>
    <row r="7" spans="2:2" ht="14.25" x14ac:dyDescent="0.2">
      <c r="B7" s="7" t="s">
        <v>163</v>
      </c>
    </row>
    <row r="8" spans="2:2" ht="14.25" x14ac:dyDescent="0.2">
      <c r="B8" s="7"/>
    </row>
    <row r="9" spans="2:2" ht="87" x14ac:dyDescent="0.2">
      <c r="B9" s="6" t="s">
        <v>225</v>
      </c>
    </row>
    <row r="11" spans="2:2" ht="18" x14ac:dyDescent="0.2">
      <c r="B11" s="3"/>
    </row>
    <row r="12" spans="2:2" ht="15.75" x14ac:dyDescent="0.2">
      <c r="B12" s="8" t="s">
        <v>164</v>
      </c>
    </row>
    <row r="13" spans="2:2" ht="18" x14ac:dyDescent="0.2">
      <c r="B13" s="3"/>
    </row>
    <row r="14" spans="2:2" ht="42.75" x14ac:dyDescent="0.2">
      <c r="B14" s="6" t="s">
        <v>165</v>
      </c>
    </row>
    <row r="15" spans="2:2" ht="14.25" x14ac:dyDescent="0.2">
      <c r="B15" s="6"/>
    </row>
    <row r="16" spans="2:2" ht="45" x14ac:dyDescent="0.2">
      <c r="B16" s="9" t="s">
        <v>166</v>
      </c>
    </row>
    <row r="17" spans="2:2" ht="15" x14ac:dyDescent="0.2">
      <c r="B17" s="10"/>
    </row>
    <row r="19" spans="2:2" ht="15" x14ac:dyDescent="0.2">
      <c r="B19" s="9" t="s">
        <v>167</v>
      </c>
    </row>
    <row r="20" spans="2:2" ht="15" x14ac:dyDescent="0.2">
      <c r="B20" s="9"/>
    </row>
    <row r="21" spans="2:2" ht="15" x14ac:dyDescent="0.25">
      <c r="B21" s="11" t="s">
        <v>226</v>
      </c>
    </row>
    <row r="22" spans="2:2" ht="14.25" x14ac:dyDescent="0.2">
      <c r="B22" s="12"/>
    </row>
    <row r="23" spans="2:2" ht="15" x14ac:dyDescent="0.25">
      <c r="B23" s="13" t="s">
        <v>227</v>
      </c>
    </row>
    <row r="24" spans="2:2" ht="14.25" x14ac:dyDescent="0.2">
      <c r="B24" s="12"/>
    </row>
    <row r="25" spans="2:2" ht="29.25" x14ac:dyDescent="0.2">
      <c r="B25" s="13" t="s">
        <v>228</v>
      </c>
    </row>
    <row r="26" spans="2:2" ht="14.25" x14ac:dyDescent="0.2">
      <c r="B26" s="12"/>
    </row>
    <row r="27" spans="2:2" ht="30" x14ac:dyDescent="0.25">
      <c r="B27" s="13" t="s">
        <v>229</v>
      </c>
    </row>
    <row r="28" spans="2:2" ht="15" x14ac:dyDescent="0.2">
      <c r="B28" s="14"/>
    </row>
    <row r="29" spans="2:2" ht="15" x14ac:dyDescent="0.2">
      <c r="B29" s="14"/>
    </row>
    <row r="30" spans="2:2" ht="18" x14ac:dyDescent="0.2">
      <c r="B30" s="4" t="s">
        <v>168</v>
      </c>
    </row>
    <row r="31" spans="2:2" ht="15.75" x14ac:dyDescent="0.25">
      <c r="B31" s="15"/>
    </row>
    <row r="32" spans="2:2" ht="57.75" x14ac:dyDescent="0.2">
      <c r="B32" s="16" t="s">
        <v>230</v>
      </c>
    </row>
    <row r="33" spans="2:4" ht="15.75" x14ac:dyDescent="0.2">
      <c r="B33" s="17"/>
    </row>
    <row r="34" spans="2:4" ht="45" x14ac:dyDescent="0.2">
      <c r="B34" s="18" t="s">
        <v>169</v>
      </c>
    </row>
    <row r="35" spans="2:4" ht="15.75" x14ac:dyDescent="0.2">
      <c r="B35" s="19"/>
    </row>
    <row r="36" spans="2:4" ht="63.75" x14ac:dyDescent="0.2">
      <c r="B36" s="20" t="s">
        <v>170</v>
      </c>
    </row>
    <row r="37" spans="2:4" ht="15.75" x14ac:dyDescent="0.2">
      <c r="B37" s="8"/>
    </row>
    <row r="38" spans="2:4" ht="15.75" x14ac:dyDescent="0.2">
      <c r="B38" s="8"/>
    </row>
    <row r="39" spans="2:4" ht="15.75" x14ac:dyDescent="0.2">
      <c r="B39" s="8" t="s">
        <v>171</v>
      </c>
    </row>
    <row r="40" spans="2:4" ht="15.75" x14ac:dyDescent="0.2">
      <c r="B40" s="17"/>
    </row>
    <row r="41" spans="2:4" x14ac:dyDescent="0.2">
      <c r="B41" s="21"/>
    </row>
    <row r="42" spans="2:4" x14ac:dyDescent="0.2">
      <c r="B42" s="21"/>
    </row>
    <row r="43" spans="2:4" x14ac:dyDescent="0.2">
      <c r="B43" s="21"/>
    </row>
    <row r="44" spans="2:4" x14ac:dyDescent="0.2">
      <c r="B44" s="21"/>
    </row>
    <row r="45" spans="2:4" x14ac:dyDescent="0.2">
      <c r="B45" s="21"/>
    </row>
    <row r="46" spans="2:4" x14ac:dyDescent="0.2">
      <c r="B46" s="21"/>
    </row>
    <row r="47" spans="2:4" x14ac:dyDescent="0.2">
      <c r="B47" s="21" t="s">
        <v>172</v>
      </c>
      <c r="D47" s="1" t="s">
        <v>172</v>
      </c>
    </row>
    <row r="48" spans="2:4" x14ac:dyDescent="0.2">
      <c r="B48" s="21"/>
    </row>
    <row r="49" spans="2:2" x14ac:dyDescent="0.2">
      <c r="B49" s="21"/>
    </row>
    <row r="50" spans="2:2" x14ac:dyDescent="0.2">
      <c r="B50" s="21"/>
    </row>
    <row r="51" spans="2:2" x14ac:dyDescent="0.2">
      <c r="B51" s="21"/>
    </row>
    <row r="52" spans="2:2" s="23" customFormat="1" x14ac:dyDescent="0.2">
      <c r="B52" s="22"/>
    </row>
    <row r="53" spans="2:2" x14ac:dyDescent="0.2">
      <c r="B53" s="21"/>
    </row>
    <row r="54" spans="2:2" x14ac:dyDescent="0.2">
      <c r="B54" s="24"/>
    </row>
    <row r="57" spans="2:2" ht="18" x14ac:dyDescent="0.2">
      <c r="B57" s="5" t="s">
        <v>173</v>
      </c>
    </row>
    <row r="58" spans="2:2" x14ac:dyDescent="0.2">
      <c r="B58" s="25"/>
    </row>
    <row r="59" spans="2:2" ht="75" x14ac:dyDescent="0.2">
      <c r="B59" s="26" t="s">
        <v>174</v>
      </c>
    </row>
    <row r="60" spans="2:2" ht="15" x14ac:dyDescent="0.2">
      <c r="B60" s="26"/>
    </row>
    <row r="61" spans="2:2" ht="15" x14ac:dyDescent="0.2">
      <c r="B61" s="26"/>
    </row>
    <row r="62" spans="2:2" ht="15.75" x14ac:dyDescent="0.2">
      <c r="B62" s="27" t="s">
        <v>175</v>
      </c>
    </row>
    <row r="63" spans="2:2" x14ac:dyDescent="0.2">
      <c r="B63" s="25"/>
    </row>
    <row r="64" spans="2:2" ht="20.25" x14ac:dyDescent="0.2">
      <c r="B64" s="28" t="s">
        <v>155</v>
      </c>
    </row>
    <row r="65" spans="2:2" x14ac:dyDescent="0.2">
      <c r="B65" s="29"/>
    </row>
    <row r="66" spans="2:2" ht="28.5" x14ac:dyDescent="0.2">
      <c r="B66" s="30" t="s">
        <v>176</v>
      </c>
    </row>
    <row r="67" spans="2:2" ht="14.25" x14ac:dyDescent="0.2">
      <c r="B67" s="30"/>
    </row>
    <row r="68" spans="2:2" ht="15" x14ac:dyDescent="0.2">
      <c r="B68" s="31" t="s">
        <v>177</v>
      </c>
    </row>
    <row r="69" spans="2:2" ht="14.25" x14ac:dyDescent="0.2">
      <c r="B69" s="30" t="s">
        <v>178</v>
      </c>
    </row>
    <row r="70" spans="2:2" ht="28.5" x14ac:dyDescent="0.2">
      <c r="B70" s="30" t="s">
        <v>179</v>
      </c>
    </row>
    <row r="71" spans="2:2" ht="28.5" x14ac:dyDescent="0.2">
      <c r="B71" s="30" t="s">
        <v>180</v>
      </c>
    </row>
    <row r="72" spans="2:2" ht="14.25" x14ac:dyDescent="0.2">
      <c r="B72" s="30"/>
    </row>
    <row r="73" spans="2:2" ht="15" x14ac:dyDescent="0.2">
      <c r="B73" s="31" t="s">
        <v>181</v>
      </c>
    </row>
    <row r="74" spans="2:2" ht="14.25" x14ac:dyDescent="0.2">
      <c r="B74" s="30" t="s">
        <v>182</v>
      </c>
    </row>
    <row r="75" spans="2:2" ht="28.5" x14ac:dyDescent="0.2">
      <c r="B75" s="30" t="s">
        <v>183</v>
      </c>
    </row>
    <row r="76" spans="2:2" ht="14.25" x14ac:dyDescent="0.2">
      <c r="B76" s="30"/>
    </row>
    <row r="77" spans="2:2" ht="28.5" x14ac:dyDescent="0.2">
      <c r="B77" s="32" t="s">
        <v>184</v>
      </c>
    </row>
    <row r="78" spans="2:2" x14ac:dyDescent="0.2">
      <c r="B78" s="25"/>
    </row>
    <row r="79" spans="2:2" s="34" customFormat="1" ht="20.25" x14ac:dyDescent="0.2">
      <c r="B79" s="33" t="s">
        <v>156</v>
      </c>
    </row>
    <row r="80" spans="2:2" x14ac:dyDescent="0.2">
      <c r="B80" s="35"/>
    </row>
    <row r="81" spans="2:2" ht="14.25" x14ac:dyDescent="0.2">
      <c r="B81" s="36" t="s">
        <v>185</v>
      </c>
    </row>
    <row r="82" spans="2:2" ht="14.25" x14ac:dyDescent="0.2">
      <c r="B82" s="36"/>
    </row>
    <row r="83" spans="2:2" ht="15" x14ac:dyDescent="0.2">
      <c r="B83" s="37" t="s">
        <v>177</v>
      </c>
    </row>
    <row r="84" spans="2:2" ht="14.25" x14ac:dyDescent="0.2">
      <c r="B84" s="36" t="s">
        <v>186</v>
      </c>
    </row>
    <row r="85" spans="2:2" ht="28.5" x14ac:dyDescent="0.2">
      <c r="B85" s="36" t="s">
        <v>187</v>
      </c>
    </row>
    <row r="86" spans="2:2" ht="14.25" x14ac:dyDescent="0.2">
      <c r="B86" s="36"/>
    </row>
    <row r="87" spans="2:2" ht="15" x14ac:dyDescent="0.2">
      <c r="B87" s="37" t="s">
        <v>181</v>
      </c>
    </row>
    <row r="88" spans="2:2" ht="14.25" x14ac:dyDescent="0.2">
      <c r="B88" s="36" t="s">
        <v>188</v>
      </c>
    </row>
    <row r="89" spans="2:2" ht="14.25" x14ac:dyDescent="0.2">
      <c r="B89" s="36" t="s">
        <v>189</v>
      </c>
    </row>
    <row r="90" spans="2:2" ht="14.25" x14ac:dyDescent="0.2">
      <c r="B90" s="36" t="s">
        <v>190</v>
      </c>
    </row>
    <row r="91" spans="2:2" ht="14.25" x14ac:dyDescent="0.2">
      <c r="B91" s="36" t="s">
        <v>191</v>
      </c>
    </row>
    <row r="92" spans="2:2" ht="14.25" x14ac:dyDescent="0.2">
      <c r="B92" s="36"/>
    </row>
    <row r="93" spans="2:2" ht="28.5" x14ac:dyDescent="0.2">
      <c r="B93" s="36" t="s">
        <v>192</v>
      </c>
    </row>
    <row r="95" spans="2:2" x14ac:dyDescent="0.2">
      <c r="B95" s="38"/>
    </row>
    <row r="96" spans="2:2" x14ac:dyDescent="0.2">
      <c r="B96" s="39"/>
    </row>
    <row r="97" spans="1:3" ht="15.75" x14ac:dyDescent="0.2">
      <c r="B97" s="40" t="s">
        <v>193</v>
      </c>
    </row>
    <row r="98" spans="1:3" x14ac:dyDescent="0.2">
      <c r="B98" s="41"/>
    </row>
    <row r="99" spans="1:3" ht="43.5" x14ac:dyDescent="0.4">
      <c r="A99" s="42"/>
      <c r="B99" s="43" t="s">
        <v>231</v>
      </c>
      <c r="C99" s="42"/>
    </row>
    <row r="100" spans="1:3" ht="26.1" customHeight="1" x14ac:dyDescent="0.4">
      <c r="A100" s="42"/>
      <c r="B100" s="43"/>
      <c r="C100" s="42"/>
    </row>
    <row r="101" spans="1:3" ht="57.75" x14ac:dyDescent="0.4">
      <c r="A101" s="42"/>
      <c r="B101" s="43" t="s">
        <v>232</v>
      </c>
      <c r="C101" s="42"/>
    </row>
    <row r="102" spans="1:3" ht="26.1" customHeight="1" x14ac:dyDescent="0.4">
      <c r="A102" s="42"/>
      <c r="B102" s="43"/>
      <c r="C102" s="42"/>
    </row>
    <row r="103" spans="1:3" ht="72.75" x14ac:dyDescent="0.4">
      <c r="A103" s="42"/>
      <c r="B103" s="44" t="s">
        <v>233</v>
      </c>
      <c r="C103" s="42"/>
    </row>
    <row r="104" spans="1:3" ht="13.5" customHeight="1" x14ac:dyDescent="0.4">
      <c r="A104" s="42"/>
      <c r="B104" s="45"/>
      <c r="C104" s="42"/>
    </row>
    <row r="105" spans="1:3" ht="26.25" x14ac:dyDescent="0.4">
      <c r="A105" s="42"/>
      <c r="B105" s="46"/>
      <c r="C105" s="42"/>
    </row>
    <row r="106" spans="1:3" ht="38.25" x14ac:dyDescent="0.2">
      <c r="B106" s="38" t="s">
        <v>194</v>
      </c>
    </row>
    <row r="107" spans="1:3" ht="240.75" customHeight="1" x14ac:dyDescent="0.2"/>
    <row r="108" spans="1:3" x14ac:dyDescent="0.2">
      <c r="A108" s="48"/>
      <c r="B108" s="49"/>
    </row>
    <row r="109" spans="1:3" x14ac:dyDescent="0.2">
      <c r="A109" s="48"/>
    </row>
    <row r="110" spans="1:3" x14ac:dyDescent="0.2">
      <c r="A110" s="48"/>
      <c r="B110" s="49"/>
    </row>
    <row r="111" spans="1:3" x14ac:dyDescent="0.2">
      <c r="A111" s="48"/>
      <c r="B111" s="49"/>
    </row>
    <row r="112" spans="1:3" x14ac:dyDescent="0.2">
      <c r="A112" s="48"/>
      <c r="B112" s="49"/>
    </row>
    <row r="113" spans="2:2" ht="20.25" x14ac:dyDescent="0.2">
      <c r="B113" s="50" t="s">
        <v>195</v>
      </c>
    </row>
    <row r="114" spans="2:2" ht="18" x14ac:dyDescent="0.2">
      <c r="B114" s="51"/>
    </row>
    <row r="116" spans="2:2" ht="25.5" x14ac:dyDescent="0.2">
      <c r="B116" s="38" t="s">
        <v>196</v>
      </c>
    </row>
    <row r="119" spans="2:2" ht="18" x14ac:dyDescent="0.2">
      <c r="B119" s="51" t="s">
        <v>197</v>
      </c>
    </row>
    <row r="120" spans="2:2" ht="15.75" x14ac:dyDescent="0.2">
      <c r="B120" s="8"/>
    </row>
    <row r="121" spans="2:2" ht="18" x14ac:dyDescent="0.2">
      <c r="B121" s="52" t="s">
        <v>198</v>
      </c>
    </row>
    <row r="123" spans="2:2" ht="85.5" x14ac:dyDescent="0.2">
      <c r="B123" s="53" t="s">
        <v>199</v>
      </c>
    </row>
    <row r="124" spans="2:2" ht="15" x14ac:dyDescent="0.2">
      <c r="B124" s="26"/>
    </row>
    <row r="125" spans="2:2" ht="15" x14ac:dyDescent="0.2">
      <c r="B125" s="9" t="s">
        <v>200</v>
      </c>
    </row>
    <row r="126" spans="2:2" ht="15" x14ac:dyDescent="0.25">
      <c r="B126" s="54" t="s">
        <v>234</v>
      </c>
    </row>
    <row r="127" spans="2:2" ht="29.25" x14ac:dyDescent="0.2">
      <c r="B127" s="9" t="s">
        <v>235</v>
      </c>
    </row>
    <row r="128" spans="2:2" x14ac:dyDescent="0.2">
      <c r="B128" s="55"/>
    </row>
    <row r="129" spans="1:2" ht="222" customHeight="1" x14ac:dyDescent="0.2"/>
    <row r="130" spans="1:2" x14ac:dyDescent="0.2">
      <c r="B130" s="21"/>
    </row>
    <row r="131" spans="1:2" x14ac:dyDescent="0.2">
      <c r="B131" s="49"/>
    </row>
    <row r="133" spans="1:2" ht="18" x14ac:dyDescent="0.2">
      <c r="B133" s="51" t="s">
        <v>201</v>
      </c>
    </row>
    <row r="134" spans="1:2" ht="18" x14ac:dyDescent="0.2">
      <c r="B134" s="56"/>
    </row>
    <row r="135" spans="1:2" ht="14.25" x14ac:dyDescent="0.2">
      <c r="A135" s="2"/>
      <c r="B135" s="6" t="s">
        <v>202</v>
      </c>
    </row>
    <row r="136" spans="1:2" ht="14.25" x14ac:dyDescent="0.2">
      <c r="B136" s="6"/>
    </row>
    <row r="137" spans="1:2" ht="43.5" x14ac:dyDescent="0.2">
      <c r="B137" s="9" t="s">
        <v>236</v>
      </c>
    </row>
    <row r="138" spans="1:2" ht="42.75" x14ac:dyDescent="0.2">
      <c r="B138" s="53" t="s">
        <v>203</v>
      </c>
    </row>
    <row r="139" spans="1:2" ht="14.25" x14ac:dyDescent="0.2">
      <c r="B139" s="6"/>
    </row>
    <row r="140" spans="1:2" ht="29.25" x14ac:dyDescent="0.2">
      <c r="B140" s="9" t="s">
        <v>237</v>
      </c>
    </row>
    <row r="141" spans="1:2" ht="14.25" x14ac:dyDescent="0.2">
      <c r="B141" s="6"/>
    </row>
    <row r="142" spans="1:2" ht="42.75" x14ac:dyDescent="0.2">
      <c r="B142" s="6" t="s">
        <v>238</v>
      </c>
    </row>
    <row r="143" spans="1:2" ht="14.25" x14ac:dyDescent="0.2">
      <c r="B143" s="6"/>
    </row>
    <row r="144" spans="1:2" ht="57.75" x14ac:dyDescent="0.2">
      <c r="B144" s="53" t="s">
        <v>239</v>
      </c>
    </row>
    <row r="145" spans="1:2" ht="15" x14ac:dyDescent="0.2">
      <c r="B145" s="26"/>
    </row>
    <row r="146" spans="1:2" ht="231" customHeight="1" x14ac:dyDescent="0.2"/>
    <row r="147" spans="1:2" ht="38.25" x14ac:dyDescent="0.2">
      <c r="B147" s="57" t="s">
        <v>204</v>
      </c>
    </row>
    <row r="148" spans="1:2" x14ac:dyDescent="0.2">
      <c r="B148" s="25"/>
    </row>
    <row r="149" spans="1:2" x14ac:dyDescent="0.2">
      <c r="B149" s="25"/>
    </row>
    <row r="150" spans="1:2" ht="44.25" x14ac:dyDescent="0.2">
      <c r="B150" s="53" t="s">
        <v>240</v>
      </c>
    </row>
    <row r="151" spans="1:2" ht="14.25" x14ac:dyDescent="0.2">
      <c r="B151" s="53"/>
    </row>
    <row r="152" spans="1:2" ht="43.5" x14ac:dyDescent="0.2">
      <c r="B152" s="53" t="s">
        <v>241</v>
      </c>
    </row>
    <row r="153" spans="1:2" ht="14.25" x14ac:dyDescent="0.2">
      <c r="B153" s="53"/>
    </row>
    <row r="154" spans="1:2" ht="43.5" x14ac:dyDescent="0.2">
      <c r="B154" s="6" t="s">
        <v>242</v>
      </c>
    </row>
    <row r="156" spans="1:2" ht="15.75" x14ac:dyDescent="0.25">
      <c r="A156" s="58"/>
      <c r="B156" s="8" t="s">
        <v>205</v>
      </c>
    </row>
    <row r="158" spans="1:2" ht="43.5" x14ac:dyDescent="0.2">
      <c r="B158" s="16" t="s">
        <v>243</v>
      </c>
    </row>
    <row r="159" spans="1:2" ht="57.75" x14ac:dyDescent="0.2">
      <c r="B159" s="59" t="s">
        <v>244</v>
      </c>
    </row>
    <row r="160" spans="1:2" ht="244.5" customHeight="1" x14ac:dyDescent="0.2">
      <c r="B160" s="60"/>
    </row>
    <row r="161" spans="2:2" ht="25.5" x14ac:dyDescent="0.2">
      <c r="B161" s="57" t="s">
        <v>206</v>
      </c>
    </row>
    <row r="162" spans="2:2" x14ac:dyDescent="0.2">
      <c r="B162" s="57"/>
    </row>
    <row r="163" spans="2:2" x14ac:dyDescent="0.2">
      <c r="B163" s="57"/>
    </row>
    <row r="164" spans="2:2" ht="15.75" x14ac:dyDescent="0.2">
      <c r="B164" s="8" t="s">
        <v>207</v>
      </c>
    </row>
    <row r="165" spans="2:2" ht="15" x14ac:dyDescent="0.2">
      <c r="B165" s="10"/>
    </row>
    <row r="166" spans="2:2" ht="29.25" x14ac:dyDescent="0.2">
      <c r="B166" s="12" t="s">
        <v>245</v>
      </c>
    </row>
    <row r="167" spans="2:2" ht="14.25" x14ac:dyDescent="0.2">
      <c r="B167" s="7"/>
    </row>
    <row r="168" spans="2:2" ht="14.25" x14ac:dyDescent="0.2">
      <c r="B168" s="61" t="s">
        <v>208</v>
      </c>
    </row>
    <row r="169" spans="2:2" ht="42.75" x14ac:dyDescent="0.2">
      <c r="B169" s="62" t="s">
        <v>209</v>
      </c>
    </row>
    <row r="170" spans="2:2" ht="28.5" x14ac:dyDescent="0.2">
      <c r="B170" s="62" t="s">
        <v>210</v>
      </c>
    </row>
    <row r="171" spans="2:2" ht="57" x14ac:dyDescent="0.2">
      <c r="B171" s="62" t="s">
        <v>211</v>
      </c>
    </row>
    <row r="172" spans="2:2" ht="14.25" x14ac:dyDescent="0.2">
      <c r="B172" s="6"/>
    </row>
    <row r="173" spans="2:2" ht="43.5" x14ac:dyDescent="0.2">
      <c r="B173" s="12" t="s">
        <v>246</v>
      </c>
    </row>
    <row r="174" spans="2:2" ht="14.25" x14ac:dyDescent="0.2">
      <c r="B174" s="6"/>
    </row>
    <row r="175" spans="2:2" ht="14.25" x14ac:dyDescent="0.2">
      <c r="B175" s="61" t="s">
        <v>212</v>
      </c>
    </row>
    <row r="176" spans="2:2" ht="14.25" x14ac:dyDescent="0.2">
      <c r="B176" s="61"/>
    </row>
    <row r="177" spans="2:2" ht="114" x14ac:dyDescent="0.2">
      <c r="B177" s="62" t="s">
        <v>213</v>
      </c>
    </row>
    <row r="178" spans="2:2" ht="28.5" x14ac:dyDescent="0.2">
      <c r="B178" s="62" t="s">
        <v>214</v>
      </c>
    </row>
    <row r="179" spans="2:2" ht="14.25" x14ac:dyDescent="0.2">
      <c r="B179" s="62"/>
    </row>
    <row r="180" spans="2:2" ht="71.25" x14ac:dyDescent="0.2">
      <c r="B180" s="62" t="s">
        <v>215</v>
      </c>
    </row>
    <row r="181" spans="2:2" ht="14.25" x14ac:dyDescent="0.2">
      <c r="B181" s="6"/>
    </row>
    <row r="182" spans="2:2" ht="29.25" x14ac:dyDescent="0.2">
      <c r="B182" s="12" t="s">
        <v>247</v>
      </c>
    </row>
    <row r="183" spans="2:2" ht="15.75" x14ac:dyDescent="0.2">
      <c r="B183" s="8"/>
    </row>
    <row r="184" spans="2:2" ht="15" x14ac:dyDescent="0.2">
      <c r="B184" s="63"/>
    </row>
    <row r="185" spans="2:2" ht="87" customHeight="1" x14ac:dyDescent="0.2">
      <c r="B185" s="53" t="s">
        <v>248</v>
      </c>
    </row>
    <row r="186" spans="2:2" ht="15.75" x14ac:dyDescent="0.2">
      <c r="B186" s="8" t="s">
        <v>216</v>
      </c>
    </row>
    <row r="187" spans="2:2" ht="15" x14ac:dyDescent="0.2">
      <c r="B187" s="10"/>
    </row>
    <row r="188" spans="2:2" ht="71.25" x14ac:dyDescent="0.2">
      <c r="B188" s="53" t="s">
        <v>217</v>
      </c>
    </row>
    <row r="189" spans="2:2" ht="76.5" x14ac:dyDescent="0.2">
      <c r="B189" s="38" t="s">
        <v>218</v>
      </c>
    </row>
    <row r="190" spans="2:2" x14ac:dyDescent="0.2">
      <c r="B190" s="25"/>
    </row>
    <row r="191" spans="2:2" x14ac:dyDescent="0.2">
      <c r="B191" s="25"/>
    </row>
    <row r="192" spans="2:2" x14ac:dyDescent="0.2">
      <c r="B192" s="25"/>
    </row>
    <row r="193" spans="2:2" ht="18" x14ac:dyDescent="0.2">
      <c r="B193" s="51" t="s">
        <v>219</v>
      </c>
    </row>
    <row r="194" spans="2:2" ht="15.75" x14ac:dyDescent="0.2">
      <c r="B194" s="8"/>
    </row>
    <row r="195" spans="2:2" ht="28.5" x14ac:dyDescent="0.2">
      <c r="B195" s="64" t="s">
        <v>249</v>
      </c>
    </row>
    <row r="196" spans="2:2" ht="15.75" x14ac:dyDescent="0.2">
      <c r="B196" s="17"/>
    </row>
    <row r="197" spans="2:2" x14ac:dyDescent="0.2">
      <c r="B197" s="25"/>
    </row>
    <row r="198" spans="2:2" ht="18" x14ac:dyDescent="0.2">
      <c r="B198" s="51" t="s">
        <v>220</v>
      </c>
    </row>
    <row r="199" spans="2:2" ht="18" x14ac:dyDescent="0.2">
      <c r="B199" s="56"/>
    </row>
    <row r="200" spans="2:2" ht="30" x14ac:dyDescent="0.2">
      <c r="B200" s="53" t="s">
        <v>250</v>
      </c>
    </row>
    <row r="201" spans="2:2" ht="44.25" x14ac:dyDescent="0.2">
      <c r="B201" s="53" t="s">
        <v>251</v>
      </c>
    </row>
    <row r="202" spans="2:2" x14ac:dyDescent="0.2">
      <c r="B202" s="25"/>
    </row>
    <row r="203" spans="2:2" x14ac:dyDescent="0.2">
      <c r="B203" s="65"/>
    </row>
    <row r="204" spans="2:2" ht="18" x14ac:dyDescent="0.2">
      <c r="B204" s="51" t="s">
        <v>221</v>
      </c>
    </row>
    <row r="205" spans="2:2" x14ac:dyDescent="0.2">
      <c r="B205" s="25"/>
    </row>
    <row r="206" spans="2:2" ht="43.5" x14ac:dyDescent="0.2">
      <c r="B206" s="53" t="s">
        <v>252</v>
      </c>
    </row>
    <row r="207" spans="2:2" x14ac:dyDescent="0.2">
      <c r="B207" s="25"/>
    </row>
    <row r="208" spans="2:2" x14ac:dyDescent="0.2">
      <c r="B208" s="65"/>
    </row>
    <row r="209" spans="1:2" ht="18" x14ac:dyDescent="0.2">
      <c r="B209" s="51" t="s">
        <v>222</v>
      </c>
    </row>
    <row r="210" spans="1:2" x14ac:dyDescent="0.2">
      <c r="B210" s="65"/>
    </row>
    <row r="211" spans="1:2" ht="30" x14ac:dyDescent="0.2">
      <c r="B211" s="53" t="s">
        <v>253</v>
      </c>
    </row>
    <row r="212" spans="1:2" ht="14.25" x14ac:dyDescent="0.2">
      <c r="B212" s="53"/>
    </row>
    <row r="213" spans="1:2" ht="72.75" x14ac:dyDescent="0.2">
      <c r="B213" s="53" t="s">
        <v>254</v>
      </c>
    </row>
    <row r="214" spans="1:2" ht="15" x14ac:dyDescent="0.2">
      <c r="B214" s="26"/>
    </row>
    <row r="215" spans="1:2" ht="15" x14ac:dyDescent="0.2">
      <c r="B215" s="26"/>
    </row>
    <row r="216" spans="1:2" x14ac:dyDescent="0.2">
      <c r="B216" s="25"/>
    </row>
    <row r="217" spans="1:2" ht="20.25" x14ac:dyDescent="0.2">
      <c r="A217" s="66"/>
      <c r="B217" s="50" t="s">
        <v>223</v>
      </c>
    </row>
    <row r="219" spans="1:2" ht="57" x14ac:dyDescent="0.2">
      <c r="B219" s="6" t="s">
        <v>224</v>
      </c>
    </row>
    <row r="220" spans="1:2" ht="86.25" x14ac:dyDescent="0.2">
      <c r="B220" s="12" t="s">
        <v>255</v>
      </c>
    </row>
    <row r="221" spans="1:2" ht="14.25" x14ac:dyDescent="0.2">
      <c r="B221" s="12"/>
    </row>
    <row r="222" spans="1:2" ht="43.5" x14ac:dyDescent="0.2">
      <c r="B222" s="12" t="s">
        <v>256</v>
      </c>
    </row>
    <row r="223" spans="1:2" ht="14.25" x14ac:dyDescent="0.2">
      <c r="B223" s="12"/>
    </row>
    <row r="224" spans="1:2" ht="29.25" x14ac:dyDescent="0.2">
      <c r="B224" s="12" t="s">
        <v>257</v>
      </c>
    </row>
    <row r="225" spans="2:2" ht="14.25" x14ac:dyDescent="0.2">
      <c r="B225" s="12"/>
    </row>
    <row r="226" spans="2:2" ht="43.5" x14ac:dyDescent="0.2">
      <c r="B226" s="12" t="s">
        <v>258</v>
      </c>
    </row>
    <row r="227" spans="2:2" ht="14.25" x14ac:dyDescent="0.2">
      <c r="B227" s="12"/>
    </row>
    <row r="228" spans="2:2" ht="43.5" x14ac:dyDescent="0.2">
      <c r="B228" s="12" t="s">
        <v>259</v>
      </c>
    </row>
  </sheetData>
  <sheetProtection password="8510" sheet="1" scenarios="1"/>
  <phoneticPr fontId="4" type="noConversion"/>
  <pageMargins left="0.74791666666666667" right="0.74791666666666667" top="0.98402777777777783" bottom="0.98402777777777783" header="0.51180555555555562" footer="0.51180555555555562"/>
  <pageSetup paperSize="9" scale="59" firstPageNumber="0" fitToHeight="4" orientation="portrait" horizontalDpi="300" verticalDpi="300" r:id="rId1"/>
  <headerFooter alignWithMargins="0"/>
  <rowBreaks count="6" manualBreakCount="6">
    <brk id="38" max="2" man="1"/>
    <brk id="94" max="2" man="1"/>
    <brk id="124" max="2" man="1"/>
    <brk id="148" max="2" man="1"/>
    <brk id="183" max="2" man="1"/>
    <brk id="215" max="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tabColor indexed="50"/>
    <pageSetUpPr autoPageBreaks="0" fitToPage="1"/>
  </sheetPr>
  <dimension ref="B1:AB47"/>
  <sheetViews>
    <sheetView topLeftCell="A22" zoomScaleNormal="100" workbookViewId="0">
      <selection activeCell="F44" sqref="F44"/>
    </sheetView>
  </sheetViews>
  <sheetFormatPr defaultRowHeight="12.75" x14ac:dyDescent="0.2"/>
  <cols>
    <col min="1" max="2" width="9.140625" style="1"/>
    <col min="3" max="6" width="13.85546875" style="1" customWidth="1"/>
    <col min="7" max="26" width="9.140625" style="1"/>
    <col min="27" max="28" width="12" style="1" hidden="1" customWidth="1"/>
    <col min="29" max="16384" width="9.140625" style="1"/>
  </cols>
  <sheetData>
    <row r="1" spans="2:28" ht="18" x14ac:dyDescent="0.25">
      <c r="B1" s="67" t="s">
        <v>260</v>
      </c>
    </row>
    <row r="3" spans="2:28" x14ac:dyDescent="0.2">
      <c r="B3" s="1" t="s">
        <v>261</v>
      </c>
    </row>
    <row r="4" spans="2:28" x14ac:dyDescent="0.2">
      <c r="B4" s="1" t="s">
        <v>262</v>
      </c>
    </row>
    <row r="5" spans="2:28" ht="13.5" thickBot="1" x14ac:dyDescent="0.25"/>
    <row r="6" spans="2:28" ht="13.5" thickBot="1" x14ac:dyDescent="0.25">
      <c r="B6" s="161" t="s">
        <v>263</v>
      </c>
      <c r="C6" s="164" t="s">
        <v>264</v>
      </c>
      <c r="D6" s="164"/>
      <c r="E6" s="164" t="s">
        <v>265</v>
      </c>
      <c r="F6" s="164"/>
      <c r="H6" s="165" t="s">
        <v>266</v>
      </c>
      <c r="I6" s="165"/>
      <c r="J6" s="158" t="s">
        <v>267</v>
      </c>
      <c r="K6" s="158"/>
    </row>
    <row r="7" spans="2:28" ht="13.5" thickBot="1" x14ac:dyDescent="0.25">
      <c r="B7" s="162"/>
      <c r="C7" s="70" t="s">
        <v>268</v>
      </c>
      <c r="D7" s="70" t="s">
        <v>269</v>
      </c>
      <c r="E7" s="70" t="s">
        <v>268</v>
      </c>
      <c r="F7" s="70" t="s">
        <v>269</v>
      </c>
      <c r="H7" s="159" t="s">
        <v>270</v>
      </c>
      <c r="I7" s="159"/>
      <c r="J7" s="69">
        <v>0.63700000000000001</v>
      </c>
      <c r="K7" s="71" t="str">
        <f>+J6&amp;" / $"</f>
        <v>€ / $</v>
      </c>
      <c r="AA7" s="160" t="s">
        <v>271</v>
      </c>
      <c r="AB7" s="160"/>
    </row>
    <row r="8" spans="2:28" ht="13.5" thickBot="1" x14ac:dyDescent="0.25">
      <c r="B8" s="163"/>
      <c r="C8" s="68" t="s">
        <v>272</v>
      </c>
      <c r="D8" s="70" t="str">
        <f>+J6</f>
        <v>€</v>
      </c>
      <c r="E8" s="68" t="s">
        <v>273</v>
      </c>
      <c r="F8" s="70" t="str">
        <f>+J6</f>
        <v>€</v>
      </c>
      <c r="AA8" s="72" t="str">
        <f>+C6</f>
        <v>Process</v>
      </c>
      <c r="AB8" s="73"/>
    </row>
    <row r="9" spans="2:28" ht="13.5" thickBot="1" x14ac:dyDescent="0.25">
      <c r="B9" s="74" t="s">
        <v>274</v>
      </c>
      <c r="C9" s="75">
        <v>3233750.5</v>
      </c>
      <c r="D9" s="75">
        <v>167302.32800000001</v>
      </c>
      <c r="E9" s="75">
        <v>66916.5</v>
      </c>
      <c r="F9" s="75">
        <v>13392.96</v>
      </c>
      <c r="AA9" s="76">
        <f>IF(C9=0,AA8,D9/C9)</f>
        <v>5.1736312990133287E-2</v>
      </c>
      <c r="AB9" s="76">
        <f t="shared" ref="AB9:AB41" si="0">IF(E9=0,AB8,F9/E9)</f>
        <v>0.20014435901459279</v>
      </c>
    </row>
    <row r="10" spans="2:28" x14ac:dyDescent="0.2">
      <c r="B10" s="74" t="s">
        <v>275</v>
      </c>
      <c r="C10" s="75">
        <v>3042366.1</v>
      </c>
      <c r="D10" s="75">
        <v>160745.45199999999</v>
      </c>
      <c r="E10" s="75">
        <v>64431.199999999997</v>
      </c>
      <c r="F10" s="75">
        <v>12937.3176</v>
      </c>
      <c r="AA10" s="76">
        <f t="shared" ref="AA10:AA41" si="1">IF(C10=0,AA9,D10/C10)</f>
        <v>5.2835670237056605E-2</v>
      </c>
      <c r="AB10" s="76">
        <f t="shared" si="0"/>
        <v>0.20079274637132322</v>
      </c>
    </row>
    <row r="11" spans="2:28" x14ac:dyDescent="0.2">
      <c r="B11" s="74" t="s">
        <v>276</v>
      </c>
      <c r="C11" s="75">
        <v>3545457.5</v>
      </c>
      <c r="D11" s="75">
        <v>185257.08</v>
      </c>
      <c r="E11" s="75">
        <v>58780.4</v>
      </c>
      <c r="F11" s="75">
        <v>11840.468400000002</v>
      </c>
      <c r="AA11" s="76">
        <f t="shared" si="1"/>
        <v>5.2251953379782438E-2</v>
      </c>
      <c r="AB11" s="76">
        <f t="shared" si="0"/>
        <v>0.20143565542255584</v>
      </c>
    </row>
    <row r="12" spans="2:28" x14ac:dyDescent="0.2">
      <c r="B12" s="74" t="s">
        <v>277</v>
      </c>
      <c r="C12" s="75">
        <v>3570384.6</v>
      </c>
      <c r="D12" s="75">
        <v>154153.23199999999</v>
      </c>
      <c r="E12" s="75">
        <v>47184.3</v>
      </c>
      <c r="F12" s="75">
        <v>10493.258</v>
      </c>
      <c r="AA12" s="76">
        <f t="shared" si="1"/>
        <v>4.3175525684263812E-2</v>
      </c>
      <c r="AB12" s="76">
        <f t="shared" si="0"/>
        <v>0.22238876066827312</v>
      </c>
    </row>
    <row r="13" spans="2:28" x14ac:dyDescent="0.2">
      <c r="B13" s="74" t="s">
        <v>278</v>
      </c>
      <c r="C13" s="75">
        <v>3666713.2</v>
      </c>
      <c r="D13" s="75">
        <v>152152.348</v>
      </c>
      <c r="E13" s="75">
        <v>32985.1</v>
      </c>
      <c r="F13" s="75">
        <v>7465.1892000000007</v>
      </c>
      <c r="AA13" s="76">
        <f t="shared" si="1"/>
        <v>4.1495568292606026E-2</v>
      </c>
      <c r="AB13" s="76">
        <f t="shared" si="0"/>
        <v>0.22632004147327128</v>
      </c>
    </row>
    <row r="14" spans="2:28" x14ac:dyDescent="0.2">
      <c r="B14" s="74" t="s">
        <v>279</v>
      </c>
      <c r="C14" s="75">
        <v>3148137.5</v>
      </c>
      <c r="D14" s="75">
        <v>144028.492</v>
      </c>
      <c r="E14" s="75">
        <v>15715.3</v>
      </c>
      <c r="F14" s="75">
        <v>3782.2928000000002</v>
      </c>
      <c r="AA14" s="76">
        <f t="shared" si="1"/>
        <v>4.5750381614526048E-2</v>
      </c>
      <c r="AB14" s="76">
        <f>IF(E14=0,AB13,F14/E14)</f>
        <v>0.24067582546944699</v>
      </c>
    </row>
    <row r="15" spans="2:28" x14ac:dyDescent="0.2">
      <c r="B15" s="74" t="s">
        <v>280</v>
      </c>
      <c r="C15" s="75">
        <v>3404426.1</v>
      </c>
      <c r="D15" s="75">
        <v>149223.68400000001</v>
      </c>
      <c r="E15" s="75">
        <v>17690.2</v>
      </c>
      <c r="F15" s="75">
        <v>4203.4508000000005</v>
      </c>
      <c r="AA15" s="76">
        <f t="shared" si="1"/>
        <v>4.3832258247579525E-2</v>
      </c>
      <c r="AB15" s="76">
        <f t="shared" si="0"/>
        <v>0.23761465670258111</v>
      </c>
    </row>
    <row r="16" spans="2:28" x14ac:dyDescent="0.2">
      <c r="B16" s="74" t="s">
        <v>281</v>
      </c>
      <c r="C16" s="75">
        <v>3472146.8</v>
      </c>
      <c r="D16" s="75">
        <v>152211.19200000001</v>
      </c>
      <c r="E16" s="75">
        <v>12075.2</v>
      </c>
      <c r="F16" s="75">
        <v>3006.018</v>
      </c>
      <c r="AA16" s="76">
        <f t="shared" si="1"/>
        <v>4.38377755226248E-2</v>
      </c>
      <c r="AB16" s="76">
        <f t="shared" si="0"/>
        <v>0.24894146680800316</v>
      </c>
    </row>
    <row r="17" spans="2:28" x14ac:dyDescent="0.2">
      <c r="B17" s="74" t="s">
        <v>282</v>
      </c>
      <c r="C17" s="75">
        <v>3197067.2</v>
      </c>
      <c r="D17" s="75">
        <v>149954.06400000001</v>
      </c>
      <c r="E17" s="75">
        <v>24191.7</v>
      </c>
      <c r="F17" s="75">
        <v>5589.9392000000007</v>
      </c>
      <c r="AA17" s="76">
        <f t="shared" si="1"/>
        <v>4.6903632178891957E-2</v>
      </c>
      <c r="AB17" s="76">
        <f t="shared" si="0"/>
        <v>0.2310684738980725</v>
      </c>
    </row>
    <row r="18" spans="2:28" x14ac:dyDescent="0.2">
      <c r="B18" s="74" t="s">
        <v>283</v>
      </c>
      <c r="C18" s="75">
        <v>3259460.2</v>
      </c>
      <c r="D18" s="75">
        <v>166672.90400000001</v>
      </c>
      <c r="E18" s="75">
        <v>32882.9</v>
      </c>
      <c r="F18" s="75">
        <v>7181.48</v>
      </c>
      <c r="AA18" s="76">
        <f t="shared" si="1"/>
        <v>5.1135124766978284E-2</v>
      </c>
      <c r="AB18" s="76">
        <f t="shared" si="0"/>
        <v>0.21839557946531477</v>
      </c>
    </row>
    <row r="19" spans="2:28" x14ac:dyDescent="0.2">
      <c r="B19" s="74" t="s">
        <v>284</v>
      </c>
      <c r="C19" s="75">
        <v>3640018.8</v>
      </c>
      <c r="D19" s="75">
        <v>183129.67199999999</v>
      </c>
      <c r="E19" s="75">
        <v>54075.4</v>
      </c>
      <c r="F19" s="75">
        <v>11532.1612</v>
      </c>
      <c r="AA19" s="76">
        <f t="shared" si="1"/>
        <v>5.0310089607229498E-2</v>
      </c>
      <c r="AB19" s="76">
        <f t="shared" si="0"/>
        <v>0.21326076552369469</v>
      </c>
    </row>
    <row r="20" spans="2:28" x14ac:dyDescent="0.2">
      <c r="B20" s="74" t="s">
        <v>285</v>
      </c>
      <c r="C20" s="75">
        <v>3662697</v>
      </c>
      <c r="D20" s="75">
        <v>184365.772</v>
      </c>
      <c r="E20" s="75">
        <v>61991.3</v>
      </c>
      <c r="F20" s="75">
        <v>13220.316000000001</v>
      </c>
      <c r="AA20" s="76">
        <f t="shared" si="1"/>
        <v>5.0336069841431054E-2</v>
      </c>
      <c r="AB20" s="76">
        <f t="shared" si="0"/>
        <v>0.21326082853561709</v>
      </c>
    </row>
    <row r="21" spans="2:28" x14ac:dyDescent="0.2">
      <c r="B21" s="74" t="s">
        <v>286</v>
      </c>
      <c r="C21" s="75">
        <v>3665758.6</v>
      </c>
      <c r="D21" s="75">
        <v>200952.82399999999</v>
      </c>
      <c r="E21" s="75">
        <v>68426.3</v>
      </c>
      <c r="F21" s="75">
        <v>14447.176000000001</v>
      </c>
      <c r="AA21" s="76">
        <f t="shared" si="1"/>
        <v>5.4818891784090745E-2</v>
      </c>
      <c r="AB21" s="76">
        <f t="shared" si="0"/>
        <v>0.21113484142793049</v>
      </c>
    </row>
    <row r="22" spans="2:28" x14ac:dyDescent="0.2">
      <c r="B22" s="74" t="s">
        <v>287</v>
      </c>
      <c r="C22" s="75">
        <v>3683109.1</v>
      </c>
      <c r="D22" s="75">
        <v>201835.67199999999</v>
      </c>
      <c r="E22" s="75">
        <v>49009.4</v>
      </c>
      <c r="F22" s="75">
        <v>10546.56</v>
      </c>
      <c r="AA22" s="76">
        <f t="shared" si="1"/>
        <v>5.4800351148978993E-2</v>
      </c>
      <c r="AB22" s="76">
        <f t="shared" si="0"/>
        <v>0.21519463613102791</v>
      </c>
    </row>
    <row r="23" spans="2:28" x14ac:dyDescent="0.2">
      <c r="B23" s="74" t="s">
        <v>288</v>
      </c>
      <c r="C23" s="75">
        <v>4269242.0999999996</v>
      </c>
      <c r="D23" s="75">
        <v>235967.07199999999</v>
      </c>
      <c r="E23" s="75">
        <v>49632.6</v>
      </c>
      <c r="F23" s="75">
        <v>10671.76</v>
      </c>
      <c r="AA23" s="76">
        <f t="shared" si="1"/>
        <v>5.5271419721078831E-2</v>
      </c>
      <c r="AB23" s="76">
        <f t="shared" si="0"/>
        <v>0.21501513118393961</v>
      </c>
    </row>
    <row r="24" spans="2:28" x14ac:dyDescent="0.2">
      <c r="B24" s="74" t="s">
        <v>289</v>
      </c>
      <c r="C24" s="75">
        <v>4064433.1</v>
      </c>
      <c r="D24" s="75">
        <v>223152.24</v>
      </c>
      <c r="E24" s="75">
        <v>36089</v>
      </c>
      <c r="F24" s="75">
        <v>7637.6319999999996</v>
      </c>
      <c r="AA24" s="76">
        <f t="shared" si="1"/>
        <v>5.4903656797795485E-2</v>
      </c>
      <c r="AB24" s="76">
        <f t="shared" si="0"/>
        <v>0.21163324004544321</v>
      </c>
    </row>
    <row r="25" spans="2:28" x14ac:dyDescent="0.2">
      <c r="B25" s="74" t="s">
        <v>290</v>
      </c>
      <c r="C25" s="75">
        <v>3784107.5</v>
      </c>
      <c r="D25" s="75">
        <v>213794.35199999998</v>
      </c>
      <c r="E25" s="75">
        <v>29954.3</v>
      </c>
      <c r="F25" s="75">
        <v>6457.84</v>
      </c>
      <c r="AA25" s="76">
        <f t="shared" si="1"/>
        <v>5.6497959426364069E-2</v>
      </c>
      <c r="AB25" s="76">
        <f t="shared" si="0"/>
        <v>0.21558974838337067</v>
      </c>
    </row>
    <row r="26" spans="2:28" x14ac:dyDescent="0.2">
      <c r="B26" s="74" t="s">
        <v>291</v>
      </c>
      <c r="C26" s="75">
        <v>3906042.6</v>
      </c>
      <c r="D26" s="75">
        <v>225753.97200000001</v>
      </c>
      <c r="E26" s="75">
        <v>20588</v>
      </c>
      <c r="F26" s="75">
        <v>4657.848</v>
      </c>
      <c r="AA26" s="76">
        <f t="shared" si="1"/>
        <v>5.7796085480480937E-2</v>
      </c>
      <c r="AB26" s="76">
        <f t="shared" si="0"/>
        <v>0.22624091703905189</v>
      </c>
    </row>
    <row r="27" spans="2:28" x14ac:dyDescent="0.2">
      <c r="B27" s="74" t="s">
        <v>292</v>
      </c>
      <c r="C27" s="75">
        <v>4078967.1</v>
      </c>
      <c r="D27" s="75">
        <v>238720.33199999999</v>
      </c>
      <c r="E27" s="75">
        <v>19724.400000000001</v>
      </c>
      <c r="F27" s="75">
        <v>4491.9040000000005</v>
      </c>
      <c r="AA27" s="76">
        <f t="shared" si="1"/>
        <v>5.8524701510831015E-2</v>
      </c>
      <c r="AB27" s="76">
        <f t="shared" si="0"/>
        <v>0.22773336578045467</v>
      </c>
    </row>
    <row r="28" spans="2:28" x14ac:dyDescent="0.2">
      <c r="B28" s="74" t="s">
        <v>293</v>
      </c>
      <c r="C28" s="75">
        <v>4245918.9000000004</v>
      </c>
      <c r="D28" s="75">
        <v>234295.37600000002</v>
      </c>
      <c r="E28" s="75">
        <v>11204.6</v>
      </c>
      <c r="F28" s="75">
        <v>2854.56</v>
      </c>
      <c r="AA28" s="76">
        <f t="shared" si="1"/>
        <v>5.5181312106550126E-2</v>
      </c>
      <c r="AB28" s="76">
        <f t="shared" si="0"/>
        <v>0.25476679221034215</v>
      </c>
    </row>
    <row r="29" spans="2:28" x14ac:dyDescent="0.2">
      <c r="B29" s="74" t="s">
        <v>294</v>
      </c>
      <c r="C29" s="75">
        <v>3978876</v>
      </c>
      <c r="D29" s="75">
        <v>218849.48400000003</v>
      </c>
      <c r="E29" s="75">
        <v>47330.3</v>
      </c>
      <c r="F29" s="75">
        <v>9797.16</v>
      </c>
      <c r="AA29" s="76">
        <f t="shared" si="1"/>
        <v>5.5002841003338639E-2</v>
      </c>
      <c r="AB29" s="76">
        <f t="shared" si="0"/>
        <v>0.2069955187269043</v>
      </c>
    </row>
    <row r="30" spans="2:28" x14ac:dyDescent="0.2">
      <c r="B30" s="74" t="s">
        <v>295</v>
      </c>
      <c r="C30" s="75">
        <v>4094073</v>
      </c>
      <c r="D30" s="75">
        <v>223582.57199999999</v>
      </c>
      <c r="E30" s="75">
        <v>37512.5</v>
      </c>
      <c r="F30" s="75">
        <v>8953.5319999999992</v>
      </c>
      <c r="AA30" s="76">
        <f t="shared" si="1"/>
        <v>5.4611281235092776E-2</v>
      </c>
      <c r="AB30" s="76">
        <f t="shared" si="0"/>
        <v>0.23868129290236587</v>
      </c>
    </row>
    <row r="31" spans="2:28" x14ac:dyDescent="0.2">
      <c r="B31" s="74" t="s">
        <v>296</v>
      </c>
      <c r="C31" s="75">
        <v>4260130.4000000004</v>
      </c>
      <c r="D31" s="75">
        <v>231958.53600000002</v>
      </c>
      <c r="E31" s="75">
        <v>49596.9</v>
      </c>
      <c r="F31" s="75">
        <v>11611.94</v>
      </c>
      <c r="AA31" s="76">
        <f t="shared" si="1"/>
        <v>5.4448693870966958E-2</v>
      </c>
      <c r="AB31" s="76">
        <f t="shared" si="0"/>
        <v>0.23412632644378983</v>
      </c>
    </row>
    <row r="32" spans="2:28" x14ac:dyDescent="0.2">
      <c r="B32" s="74" t="s">
        <v>297</v>
      </c>
      <c r="C32" s="75">
        <v>4184127.9</v>
      </c>
      <c r="D32" s="75">
        <v>228603.86400000003</v>
      </c>
      <c r="E32" s="75">
        <v>63263.4</v>
      </c>
      <c r="F32" s="75">
        <v>14618.396000000001</v>
      </c>
      <c r="AA32" s="76">
        <f t="shared" si="1"/>
        <v>5.4635964641520644E-2</v>
      </c>
      <c r="AB32" s="76">
        <f t="shared" si="0"/>
        <v>0.23107193100592127</v>
      </c>
    </row>
    <row r="33" spans="2:28" x14ac:dyDescent="0.2">
      <c r="B33" s="74" t="s">
        <v>298</v>
      </c>
      <c r="C33" s="75">
        <v>3771852.5</v>
      </c>
      <c r="D33" s="75">
        <v>231557.15600000002</v>
      </c>
      <c r="E33" s="75">
        <v>60022.583333333328</v>
      </c>
      <c r="F33" s="75">
        <v>16029.84</v>
      </c>
      <c r="AA33" s="76">
        <f t="shared" si="1"/>
        <v>6.1390830102714782E-2</v>
      </c>
      <c r="AB33" s="76">
        <f t="shared" si="0"/>
        <v>0.2670634802733971</v>
      </c>
    </row>
    <row r="34" spans="2:28" x14ac:dyDescent="0.2">
      <c r="B34" s="74" t="s">
        <v>299</v>
      </c>
      <c r="C34" s="75">
        <v>3645806.6</v>
      </c>
      <c r="D34" s="75">
        <v>226481.34400000004</v>
      </c>
      <c r="E34" s="75">
        <v>63769.975000000006</v>
      </c>
      <c r="F34" s="75">
        <v>17096.759999999998</v>
      </c>
      <c r="AA34" s="76">
        <f t="shared" si="1"/>
        <v>6.2121052718484858E-2</v>
      </c>
      <c r="AB34" s="76">
        <f t="shared" si="0"/>
        <v>0.26810046577562557</v>
      </c>
    </row>
    <row r="35" spans="2:28" x14ac:dyDescent="0.2">
      <c r="B35" s="74" t="s">
        <v>300</v>
      </c>
      <c r="C35" s="75">
        <v>4017984.5</v>
      </c>
      <c r="D35" s="75">
        <v>249177.45600000001</v>
      </c>
      <c r="E35" s="75">
        <v>55087.225000000006</v>
      </c>
      <c r="F35" s="75">
        <v>14857.56</v>
      </c>
      <c r="AA35" s="76">
        <f t="shared" si="1"/>
        <v>6.201553440537165E-2</v>
      </c>
      <c r="AB35" s="76">
        <f t="shared" si="0"/>
        <v>0.26970971944947303</v>
      </c>
    </row>
    <row r="36" spans="2:28" x14ac:dyDescent="0.2">
      <c r="B36" s="74" t="s">
        <v>301</v>
      </c>
      <c r="C36" s="75">
        <v>3370254</v>
      </c>
      <c r="D36" s="75">
        <v>209845.788</v>
      </c>
      <c r="E36" s="75">
        <v>32842.17083333333</v>
      </c>
      <c r="F36" s="75">
        <v>8972.0400000000009</v>
      </c>
      <c r="AA36" s="76">
        <f t="shared" si="1"/>
        <v>6.226408692045169E-2</v>
      </c>
      <c r="AB36" s="76">
        <f t="shared" si="0"/>
        <v>0.27318656996003998</v>
      </c>
    </row>
    <row r="37" spans="2:28" x14ac:dyDescent="0.2">
      <c r="B37" s="74" t="s">
        <v>302</v>
      </c>
      <c r="C37" s="75">
        <v>3398793.1</v>
      </c>
      <c r="D37" s="75">
        <v>213764.64800000002</v>
      </c>
      <c r="E37" s="75">
        <v>26232.687499999996</v>
      </c>
      <c r="F37" s="75">
        <v>7324.56</v>
      </c>
      <c r="AA37" s="76">
        <f t="shared" si="1"/>
        <v>6.2894280914010336E-2</v>
      </c>
      <c r="AB37" s="76">
        <f t="shared" si="0"/>
        <v>0.27921500608734812</v>
      </c>
    </row>
    <row r="38" spans="2:28" x14ac:dyDescent="0.2">
      <c r="B38" s="74" t="s">
        <v>303</v>
      </c>
      <c r="C38" s="75">
        <v>3382749.8</v>
      </c>
      <c r="D38" s="75">
        <v>214831.35999999999</v>
      </c>
      <c r="E38" s="75">
        <v>19405.662499999999</v>
      </c>
      <c r="F38" s="75">
        <v>5631.48</v>
      </c>
      <c r="AA38" s="76">
        <f t="shared" si="1"/>
        <v>6.3507907087896359E-2</v>
      </c>
      <c r="AB38" s="76">
        <f t="shared" si="0"/>
        <v>0.29019777088259674</v>
      </c>
    </row>
    <row r="39" spans="2:28" x14ac:dyDescent="0.2">
      <c r="B39" s="74" t="s">
        <v>304</v>
      </c>
      <c r="C39" s="75">
        <v>3372468.5</v>
      </c>
      <c r="D39" s="75">
        <v>209288.74399999998</v>
      </c>
      <c r="E39" s="75">
        <v>16896.366666666665</v>
      </c>
      <c r="F39" s="75">
        <v>5241.76</v>
      </c>
      <c r="AA39" s="76">
        <f t="shared" si="1"/>
        <v>6.2058027821460741E-2</v>
      </c>
      <c r="AB39" s="76">
        <f t="shared" si="0"/>
        <v>0.31023001000215039</v>
      </c>
    </row>
    <row r="40" spans="2:28" x14ac:dyDescent="0.2">
      <c r="B40" s="74" t="s">
        <v>305</v>
      </c>
      <c r="C40" s="75">
        <v>3568355</v>
      </c>
      <c r="D40" s="75">
        <v>226725.74400000004</v>
      </c>
      <c r="E40" s="75">
        <v>16741.25</v>
      </c>
      <c r="F40" s="75">
        <v>5194.6400000000003</v>
      </c>
      <c r="AA40" s="76">
        <f t="shared" si="1"/>
        <v>6.3537889027296901E-2</v>
      </c>
      <c r="AB40" s="76">
        <f t="shared" si="0"/>
        <v>0.31028985290823569</v>
      </c>
    </row>
    <row r="41" spans="2:28" x14ac:dyDescent="0.2">
      <c r="B41" s="74" t="s">
        <v>306</v>
      </c>
      <c r="C41" s="75">
        <v>3572599.1</v>
      </c>
      <c r="D41" s="75">
        <v>224612.81200000001</v>
      </c>
      <c r="E41" s="75">
        <v>18777.629166666666</v>
      </c>
      <c r="F41" s="75">
        <v>5724.08</v>
      </c>
      <c r="AA41" s="76">
        <f t="shared" si="1"/>
        <v>6.2870981521548269E-2</v>
      </c>
      <c r="AB41" s="76">
        <f t="shared" si="0"/>
        <v>0.30483507524800679</v>
      </c>
    </row>
    <row r="42" spans="2:28" x14ac:dyDescent="0.2">
      <c r="B42" s="74" t="s">
        <v>307</v>
      </c>
      <c r="C42" s="75">
        <v>3648240.4</v>
      </c>
      <c r="D42" s="75">
        <v>223257.70800000001</v>
      </c>
      <c r="E42" s="75">
        <v>29735.108333333334</v>
      </c>
      <c r="F42" s="75">
        <v>10270.08</v>
      </c>
    </row>
    <row r="43" spans="2:28" x14ac:dyDescent="0.2">
      <c r="B43" s="74" t="s">
        <v>308</v>
      </c>
      <c r="C43" s="75">
        <v>3947412.9</v>
      </c>
      <c r="D43" s="75">
        <v>241412.68</v>
      </c>
      <c r="E43" s="75">
        <v>47146.008333333331</v>
      </c>
      <c r="F43" s="75">
        <v>15814.92</v>
      </c>
    </row>
    <row r="44" spans="2:28" x14ac:dyDescent="0.2">
      <c r="B44" s="74" t="s">
        <v>309</v>
      </c>
      <c r="C44" s="75">
        <v>3742011</v>
      </c>
      <c r="D44" s="75">
        <v>229015.58400000003</v>
      </c>
      <c r="E44" s="75">
        <v>50999</v>
      </c>
      <c r="F44" s="75">
        <v>17047.28</v>
      </c>
    </row>
    <row r="46" spans="2:28" x14ac:dyDescent="0.2">
      <c r="B46" s="1" t="s">
        <v>310</v>
      </c>
    </row>
    <row r="47" spans="2:28" x14ac:dyDescent="0.2">
      <c r="B47" s="1" t="s">
        <v>311</v>
      </c>
    </row>
  </sheetData>
  <sheetProtection password="8510" sheet="1" scenarios="1"/>
  <dataConsolidate/>
  <mergeCells count="7">
    <mergeCell ref="J6:K6"/>
    <mergeCell ref="H7:I7"/>
    <mergeCell ref="AA7:AB7"/>
    <mergeCell ref="B6:B8"/>
    <mergeCell ref="C6:D6"/>
    <mergeCell ref="E6:F6"/>
    <mergeCell ref="H6:I6"/>
  </mergeCells>
  <phoneticPr fontId="4" type="noConversion"/>
  <pageMargins left="0.74791666666666667" right="0.74791666666666667" top="0.98402777777777783" bottom="0.98402777777777783" header="0.51180555555555562" footer="0.51180555555555562"/>
  <pageSetup paperSize="9" scale="75" firstPageNumber="0"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indexed="50"/>
    <pageSetUpPr autoPageBreaks="0" fitToPage="1"/>
  </sheetPr>
  <dimension ref="B1:I47"/>
  <sheetViews>
    <sheetView topLeftCell="A21" zoomScaleNormal="100" workbookViewId="0">
      <selection activeCell="D44" sqref="D44"/>
    </sheetView>
  </sheetViews>
  <sheetFormatPr defaultRowHeight="12.75" x14ac:dyDescent="0.2"/>
  <cols>
    <col min="1" max="1" width="9.140625" style="78"/>
    <col min="2" max="2" width="9.28515625" style="78" bestFit="1" customWidth="1"/>
    <col min="3" max="6" width="13.5703125" style="78" customWidth="1"/>
    <col min="7" max="7" width="9.140625" style="78"/>
    <col min="8" max="8" width="11.42578125" style="78" customWidth="1"/>
    <col min="9" max="9" width="12.28515625" style="78" bestFit="1" customWidth="1"/>
    <col min="10" max="16384" width="9.140625" style="78"/>
  </cols>
  <sheetData>
    <row r="1" spans="2:9" ht="18" x14ac:dyDescent="0.25">
      <c r="B1" s="77" t="s">
        <v>312</v>
      </c>
    </row>
    <row r="3" spans="2:9" x14ac:dyDescent="0.2">
      <c r="B3" s="78" t="s">
        <v>313</v>
      </c>
    </row>
    <row r="4" spans="2:9" x14ac:dyDescent="0.2">
      <c r="B4" s="78" t="s">
        <v>314</v>
      </c>
    </row>
    <row r="5" spans="2:9" ht="13.5" thickBot="1" x14ac:dyDescent="0.25"/>
    <row r="6" spans="2:9" ht="13.5" thickBot="1" x14ac:dyDescent="0.25">
      <c r="B6" s="166" t="s">
        <v>263</v>
      </c>
      <c r="C6" s="169" t="str">
        <f>Inputs!C6</f>
        <v>Process</v>
      </c>
      <c r="D6" s="169"/>
      <c r="E6" s="169"/>
      <c r="F6" s="169"/>
    </row>
    <row r="7" spans="2:9" ht="26.25" thickBot="1" x14ac:dyDescent="0.25">
      <c r="B7" s="167"/>
      <c r="C7" s="79" t="s">
        <v>268</v>
      </c>
      <c r="D7" s="80" t="s">
        <v>315</v>
      </c>
      <c r="E7" s="79" t="s">
        <v>316</v>
      </c>
      <c r="F7" s="79" t="s">
        <v>317</v>
      </c>
    </row>
    <row r="8" spans="2:9" ht="13.5" thickBot="1" x14ac:dyDescent="0.25">
      <c r="B8" s="168"/>
      <c r="C8" s="81" t="str">
        <f>+Inputs!C8</f>
        <v>kWh</v>
      </c>
      <c r="D8" s="82" t="s">
        <v>318</v>
      </c>
      <c r="E8" s="83" t="str">
        <f>+C8</f>
        <v>kWh</v>
      </c>
      <c r="F8" s="83" t="str">
        <f>+C8</f>
        <v>kWh</v>
      </c>
      <c r="H8" s="78">
        <f t="array" ref="H8:I11">LINEST(C9:C44,D9:D44,TRUE,TRUE)</f>
        <v>119.02084032996066</v>
      </c>
      <c r="I8" s="78">
        <v>731655.15049842978</v>
      </c>
    </row>
    <row r="9" spans="2:9" ht="13.5" thickBot="1" x14ac:dyDescent="0.25">
      <c r="B9" s="84" t="str">
        <f>+Inputs!B9</f>
        <v>2004/1</v>
      </c>
      <c r="C9" s="85">
        <f>+Inputs!C9</f>
        <v>3233750.5</v>
      </c>
      <c r="D9" s="86">
        <v>20720</v>
      </c>
      <c r="E9" s="85">
        <f t="shared" ref="E9:E44" si="0">+$I$8+D9*$H$8</f>
        <v>3197766.9621352148</v>
      </c>
      <c r="F9" s="85">
        <f t="shared" ref="F9:F44" si="1">IF(E9-C9&gt;0,E9-C9,0)</f>
        <v>0</v>
      </c>
      <c r="H9" s="78">
        <v>14.758210074327689</v>
      </c>
      <c r="I9" s="78">
        <v>367140.85135306226</v>
      </c>
    </row>
    <row r="10" spans="2:9" x14ac:dyDescent="0.2">
      <c r="B10" s="84" t="str">
        <f>+Inputs!B10</f>
        <v>2004/2</v>
      </c>
      <c r="C10" s="85">
        <f>+Inputs!C10</f>
        <v>3042366.1</v>
      </c>
      <c r="D10" s="86">
        <v>20368</v>
      </c>
      <c r="E10" s="85">
        <f t="shared" si="0"/>
        <v>3155871.6263390686</v>
      </c>
      <c r="F10" s="85">
        <f t="shared" si="1"/>
        <v>113505.52633906854</v>
      </c>
      <c r="H10" s="78">
        <v>0.65670338382622107</v>
      </c>
      <c r="I10" s="78">
        <v>198952.89652078899</v>
      </c>
    </row>
    <row r="11" spans="2:9" x14ac:dyDescent="0.2">
      <c r="B11" s="84" t="str">
        <f>+Inputs!B11</f>
        <v>2004/3</v>
      </c>
      <c r="C11" s="85">
        <f>+Inputs!C11</f>
        <v>3545457.5</v>
      </c>
      <c r="D11" s="86">
        <v>22648</v>
      </c>
      <c r="E11" s="85">
        <f t="shared" si="0"/>
        <v>3427239.1422913787</v>
      </c>
      <c r="F11" s="85">
        <f t="shared" si="1"/>
        <v>0</v>
      </c>
      <c r="H11" s="78">
        <v>65.039717836277717</v>
      </c>
      <c r="I11" s="78">
        <v>34</v>
      </c>
    </row>
    <row r="12" spans="2:9" x14ac:dyDescent="0.2">
      <c r="B12" s="84" t="str">
        <f>+Inputs!B12</f>
        <v>2004/4</v>
      </c>
      <c r="C12" s="85">
        <f>+Inputs!C12</f>
        <v>3570384.6</v>
      </c>
      <c r="D12" s="86">
        <v>22187</v>
      </c>
      <c r="E12" s="85">
        <f t="shared" si="0"/>
        <v>3372370.5348992669</v>
      </c>
      <c r="F12" s="85">
        <f t="shared" si="1"/>
        <v>0</v>
      </c>
    </row>
    <row r="13" spans="2:9" x14ac:dyDescent="0.2">
      <c r="B13" s="84" t="str">
        <f>+Inputs!B13</f>
        <v>2004/5</v>
      </c>
      <c r="C13" s="85">
        <f>+Inputs!C13</f>
        <v>3666713.2</v>
      </c>
      <c r="D13" s="86">
        <v>22913</v>
      </c>
      <c r="E13" s="85">
        <f t="shared" si="0"/>
        <v>3458779.6649788185</v>
      </c>
      <c r="F13" s="85">
        <f t="shared" si="1"/>
        <v>0</v>
      </c>
    </row>
    <row r="14" spans="2:9" x14ac:dyDescent="0.2">
      <c r="B14" s="84" t="str">
        <f>+Inputs!B14</f>
        <v>2004/6</v>
      </c>
      <c r="C14" s="85">
        <f>+Inputs!C14</f>
        <v>3148137.5</v>
      </c>
      <c r="D14" s="86">
        <v>18789</v>
      </c>
      <c r="E14" s="85">
        <f t="shared" si="0"/>
        <v>2967937.7194580608</v>
      </c>
      <c r="F14" s="85">
        <f t="shared" si="1"/>
        <v>0</v>
      </c>
    </row>
    <row r="15" spans="2:9" x14ac:dyDescent="0.2">
      <c r="B15" s="84" t="str">
        <f>+Inputs!B15</f>
        <v>2004/7</v>
      </c>
      <c r="C15" s="85">
        <f>+Inputs!C15</f>
        <v>3404426.1</v>
      </c>
      <c r="D15" s="86">
        <v>23618</v>
      </c>
      <c r="E15" s="85">
        <f t="shared" si="0"/>
        <v>3542689.3574114409</v>
      </c>
      <c r="F15" s="85">
        <f t="shared" si="1"/>
        <v>138263.25741144083</v>
      </c>
    </row>
    <row r="16" spans="2:9" x14ac:dyDescent="0.2">
      <c r="B16" s="84" t="str">
        <f>+Inputs!B16</f>
        <v>2004/8</v>
      </c>
      <c r="C16" s="85">
        <f>+Inputs!C16</f>
        <v>3472146.8</v>
      </c>
      <c r="D16" s="86">
        <v>25714</v>
      </c>
      <c r="E16" s="85">
        <f t="shared" si="0"/>
        <v>3792157.0387430382</v>
      </c>
      <c r="F16" s="85">
        <f t="shared" si="1"/>
        <v>320010.23874303838</v>
      </c>
    </row>
    <row r="17" spans="2:8" x14ac:dyDescent="0.2">
      <c r="B17" s="84" t="str">
        <f>+Inputs!B17</f>
        <v>2004/9</v>
      </c>
      <c r="C17" s="85">
        <f>+Inputs!C17</f>
        <v>3197067.2</v>
      </c>
      <c r="D17" s="86">
        <v>22211</v>
      </c>
      <c r="E17" s="85">
        <f t="shared" si="0"/>
        <v>3375227.0350671862</v>
      </c>
      <c r="F17" s="85">
        <f t="shared" si="1"/>
        <v>178159.83506718604</v>
      </c>
    </row>
    <row r="18" spans="2:8" x14ac:dyDescent="0.2">
      <c r="B18" s="84" t="str">
        <f>+Inputs!B18</f>
        <v>2004/10</v>
      </c>
      <c r="C18" s="85">
        <f>+Inputs!C18</f>
        <v>3259460.2</v>
      </c>
      <c r="D18" s="86">
        <v>22965</v>
      </c>
      <c r="E18" s="85">
        <f t="shared" si="0"/>
        <v>3464968.7486759764</v>
      </c>
      <c r="F18" s="85">
        <f t="shared" si="1"/>
        <v>205508.54867597623</v>
      </c>
    </row>
    <row r="19" spans="2:8" x14ac:dyDescent="0.2">
      <c r="B19" s="84" t="str">
        <f>+Inputs!B19</f>
        <v>2004/11</v>
      </c>
      <c r="C19" s="85">
        <f>+Inputs!C19</f>
        <v>3640018.8</v>
      </c>
      <c r="D19" s="86">
        <v>24859</v>
      </c>
      <c r="E19" s="85">
        <f t="shared" si="0"/>
        <v>3690394.2202609219</v>
      </c>
      <c r="F19" s="85">
        <f t="shared" si="1"/>
        <v>50375.420260922052</v>
      </c>
      <c r="H19" s="87" t="str">
        <f>"Consumption = "&amp;ROUND(I8,0)&amp;" + "&amp;D7&amp;" * "&amp;ROUND(H8,4)</f>
        <v>Consumption = 731655 + Production * 119.0208</v>
      </c>
    </row>
    <row r="20" spans="2:8" x14ac:dyDescent="0.2">
      <c r="B20" s="84" t="str">
        <f>+Inputs!B20</f>
        <v>2004/12</v>
      </c>
      <c r="C20" s="85">
        <f>+Inputs!C20</f>
        <v>3662697</v>
      </c>
      <c r="D20" s="86">
        <v>22466</v>
      </c>
      <c r="E20" s="85">
        <f t="shared" si="0"/>
        <v>3405577.349351326</v>
      </c>
      <c r="F20" s="85">
        <f t="shared" si="1"/>
        <v>0</v>
      </c>
    </row>
    <row r="21" spans="2:8" x14ac:dyDescent="0.2">
      <c r="B21" s="84" t="str">
        <f>+Inputs!B21</f>
        <v>2005/1</v>
      </c>
      <c r="C21" s="85">
        <f>+Inputs!C21</f>
        <v>3665758.6</v>
      </c>
      <c r="D21" s="86">
        <v>24809</v>
      </c>
      <c r="E21" s="85">
        <f t="shared" si="0"/>
        <v>3684443.1782444241</v>
      </c>
      <c r="F21" s="85">
        <f t="shared" si="1"/>
        <v>18684.578244423959</v>
      </c>
      <c r="H21" s="87" t="str">
        <f>"Correlation = "&amp;ROUND(H10,2)</f>
        <v>Correlation = 0.66</v>
      </c>
    </row>
    <row r="22" spans="2:8" x14ac:dyDescent="0.2">
      <c r="B22" s="84" t="str">
        <f>+Inputs!B22</f>
        <v>2005/2</v>
      </c>
      <c r="C22" s="85">
        <f>+Inputs!C22</f>
        <v>3683109.1</v>
      </c>
      <c r="D22" s="86">
        <v>25027</v>
      </c>
      <c r="E22" s="85">
        <f t="shared" si="0"/>
        <v>3710389.7214363553</v>
      </c>
      <c r="F22" s="85">
        <f t="shared" si="1"/>
        <v>27280.62143635517</v>
      </c>
    </row>
    <row r="23" spans="2:8" x14ac:dyDescent="0.2">
      <c r="B23" s="84" t="str">
        <f>+Inputs!B23</f>
        <v>2005/3</v>
      </c>
      <c r="C23" s="85">
        <f>+Inputs!C23</f>
        <v>4269242.0999999996</v>
      </c>
      <c r="D23" s="86">
        <v>27840</v>
      </c>
      <c r="E23" s="85">
        <f t="shared" si="0"/>
        <v>4045195.3452845346</v>
      </c>
      <c r="F23" s="85">
        <f t="shared" si="1"/>
        <v>0</v>
      </c>
      <c r="H23" s="87" t="str">
        <f>"Saving potential = "&amp;ROUND(SUM(F9:F44)/3,0)&amp;" "&amp;C8&amp;"/year"</f>
        <v>Saving potential = 993770 kWh/year</v>
      </c>
    </row>
    <row r="24" spans="2:8" x14ac:dyDescent="0.2">
      <c r="B24" s="84" t="str">
        <f>+Inputs!B24</f>
        <v>2005/4</v>
      </c>
      <c r="C24" s="85">
        <f>+Inputs!C24</f>
        <v>4064433.1</v>
      </c>
      <c r="D24" s="86">
        <v>27630</v>
      </c>
      <c r="E24" s="85">
        <f t="shared" si="0"/>
        <v>4020200.9688152429</v>
      </c>
      <c r="F24" s="85">
        <f t="shared" si="1"/>
        <v>0</v>
      </c>
    </row>
    <row r="25" spans="2:8" x14ac:dyDescent="0.2">
      <c r="B25" s="84" t="str">
        <f>+Inputs!B25</f>
        <v>2005/5</v>
      </c>
      <c r="C25" s="85">
        <f>+Inputs!C25</f>
        <v>3784107.5</v>
      </c>
      <c r="D25" s="86">
        <v>26330</v>
      </c>
      <c r="E25" s="85">
        <f t="shared" si="0"/>
        <v>3865473.8763862941</v>
      </c>
      <c r="F25" s="85">
        <f t="shared" si="1"/>
        <v>81366.376386294141</v>
      </c>
    </row>
    <row r="26" spans="2:8" x14ac:dyDescent="0.2">
      <c r="B26" s="84" t="str">
        <f>+Inputs!B26</f>
        <v>2005/6</v>
      </c>
      <c r="C26" s="85">
        <f>+Inputs!C26</f>
        <v>3906042.6</v>
      </c>
      <c r="D26" s="86">
        <v>25424</v>
      </c>
      <c r="E26" s="85">
        <f t="shared" si="0"/>
        <v>3757640.9950473495</v>
      </c>
      <c r="F26" s="85">
        <f t="shared" si="1"/>
        <v>0</v>
      </c>
    </row>
    <row r="27" spans="2:8" x14ac:dyDescent="0.2">
      <c r="B27" s="84" t="str">
        <f>+Inputs!B27</f>
        <v>2005/7</v>
      </c>
      <c r="C27" s="85">
        <f>+Inputs!C27</f>
        <v>4078967.1</v>
      </c>
      <c r="D27" s="86">
        <v>25964</v>
      </c>
      <c r="E27" s="85">
        <f t="shared" si="0"/>
        <v>3821912.2488255287</v>
      </c>
      <c r="F27" s="85">
        <f t="shared" si="1"/>
        <v>0</v>
      </c>
    </row>
    <row r="28" spans="2:8" x14ac:dyDescent="0.2">
      <c r="B28" s="84" t="str">
        <f>+Inputs!B28</f>
        <v>2005/8</v>
      </c>
      <c r="C28" s="85">
        <f>+Inputs!C28</f>
        <v>4245918.9000000004</v>
      </c>
      <c r="D28" s="86">
        <v>27050</v>
      </c>
      <c r="E28" s="85">
        <f t="shared" si="0"/>
        <v>3951168.8814238659</v>
      </c>
      <c r="F28" s="85">
        <f t="shared" si="1"/>
        <v>0</v>
      </c>
    </row>
    <row r="29" spans="2:8" x14ac:dyDescent="0.2">
      <c r="B29" s="84" t="str">
        <f>+Inputs!B29</f>
        <v>2005/9</v>
      </c>
      <c r="C29" s="85">
        <f>+Inputs!C29</f>
        <v>3978876</v>
      </c>
      <c r="D29" s="86">
        <v>27020</v>
      </c>
      <c r="E29" s="85">
        <f t="shared" si="0"/>
        <v>3947598.2562139668</v>
      </c>
      <c r="F29" s="85">
        <f t="shared" si="1"/>
        <v>0</v>
      </c>
    </row>
    <row r="30" spans="2:8" x14ac:dyDescent="0.2">
      <c r="B30" s="84" t="str">
        <f>+Inputs!B30</f>
        <v>2005/10</v>
      </c>
      <c r="C30" s="85">
        <f>+Inputs!C30</f>
        <v>4094073</v>
      </c>
      <c r="D30" s="86">
        <v>26655</v>
      </c>
      <c r="E30" s="85">
        <f t="shared" si="0"/>
        <v>3904155.6494935313</v>
      </c>
      <c r="F30" s="85">
        <f t="shared" si="1"/>
        <v>0</v>
      </c>
    </row>
    <row r="31" spans="2:8" x14ac:dyDescent="0.2">
      <c r="B31" s="84" t="str">
        <f>+Inputs!B31</f>
        <v>2005/11</v>
      </c>
      <c r="C31" s="85">
        <f>+Inputs!C31</f>
        <v>4260130.4000000004</v>
      </c>
      <c r="D31" s="86">
        <v>27190</v>
      </c>
      <c r="E31" s="85">
        <f t="shared" si="0"/>
        <v>3967831.7990700603</v>
      </c>
      <c r="F31" s="85">
        <f t="shared" si="1"/>
        <v>0</v>
      </c>
    </row>
    <row r="32" spans="2:8" x14ac:dyDescent="0.2">
      <c r="B32" s="84" t="str">
        <f>+Inputs!B32</f>
        <v>2005/12</v>
      </c>
      <c r="C32" s="85">
        <f>+Inputs!C32</f>
        <v>4184127.9</v>
      </c>
      <c r="D32" s="86">
        <v>26000</v>
      </c>
      <c r="E32" s="85">
        <f t="shared" si="0"/>
        <v>3826196.9990774072</v>
      </c>
      <c r="F32" s="85">
        <f t="shared" si="1"/>
        <v>0</v>
      </c>
    </row>
    <row r="33" spans="2:6" x14ac:dyDescent="0.2">
      <c r="B33" s="84" t="str">
        <f>+Inputs!B33</f>
        <v>2006/1</v>
      </c>
      <c r="C33" s="85">
        <f>+Inputs!C33</f>
        <v>3771852.5</v>
      </c>
      <c r="D33" s="86">
        <v>27422</v>
      </c>
      <c r="E33" s="85">
        <f t="shared" si="0"/>
        <v>3995444.6340266112</v>
      </c>
      <c r="F33" s="85">
        <f t="shared" si="1"/>
        <v>223592.13402661122</v>
      </c>
    </row>
    <row r="34" spans="2:6" x14ac:dyDescent="0.2">
      <c r="B34" s="84" t="str">
        <f>+Inputs!B34</f>
        <v>2006/2</v>
      </c>
      <c r="C34" s="85">
        <f>+Inputs!C34</f>
        <v>3645806.6</v>
      </c>
      <c r="D34" s="86">
        <v>25074</v>
      </c>
      <c r="E34" s="85">
        <f t="shared" si="0"/>
        <v>3715983.7009318634</v>
      </c>
      <c r="F34" s="85">
        <f t="shared" si="1"/>
        <v>70177.100931863301</v>
      </c>
    </row>
    <row r="35" spans="2:6" x14ac:dyDescent="0.2">
      <c r="B35" s="84" t="str">
        <f>+Inputs!B35</f>
        <v>2006/3</v>
      </c>
      <c r="C35" s="85">
        <f>+Inputs!C35</f>
        <v>4017984.5</v>
      </c>
      <c r="D35" s="86">
        <v>28316</v>
      </c>
      <c r="E35" s="85">
        <f t="shared" si="0"/>
        <v>4101849.2652815958</v>
      </c>
      <c r="F35" s="85">
        <f t="shared" si="1"/>
        <v>83864.765281595755</v>
      </c>
    </row>
    <row r="36" spans="2:6" x14ac:dyDescent="0.2">
      <c r="B36" s="84" t="str">
        <f>+Inputs!B36</f>
        <v>2006/4</v>
      </c>
      <c r="C36" s="85">
        <f>+Inputs!C36</f>
        <v>3370254</v>
      </c>
      <c r="D36" s="86">
        <v>24820</v>
      </c>
      <c r="E36" s="85">
        <f t="shared" si="0"/>
        <v>3685752.4074880537</v>
      </c>
      <c r="F36" s="85">
        <f t="shared" si="1"/>
        <v>315498.40748805366</v>
      </c>
    </row>
    <row r="37" spans="2:6" x14ac:dyDescent="0.2">
      <c r="B37" s="84" t="str">
        <f>+Inputs!B37</f>
        <v>2006/5</v>
      </c>
      <c r="C37" s="85">
        <f>+Inputs!C37</f>
        <v>3398793.1</v>
      </c>
      <c r="D37" s="86">
        <v>23880</v>
      </c>
      <c r="E37" s="85">
        <f t="shared" si="0"/>
        <v>3573872.8175778906</v>
      </c>
      <c r="F37" s="85">
        <f t="shared" si="1"/>
        <v>175079.71757789049</v>
      </c>
    </row>
    <row r="38" spans="2:6" x14ac:dyDescent="0.2">
      <c r="B38" s="84" t="str">
        <f>+Inputs!B38</f>
        <v>2006/6</v>
      </c>
      <c r="C38" s="85">
        <f>+Inputs!C38</f>
        <v>3382749.8</v>
      </c>
      <c r="D38" s="86">
        <v>24170</v>
      </c>
      <c r="E38" s="85">
        <f t="shared" si="0"/>
        <v>3608388.8612735788</v>
      </c>
      <c r="F38" s="85">
        <f t="shared" si="1"/>
        <v>225639.06127357902</v>
      </c>
    </row>
    <row r="39" spans="2:6" x14ac:dyDescent="0.2">
      <c r="B39" s="84" t="str">
        <f>+Inputs!B39</f>
        <v>2006/7</v>
      </c>
      <c r="C39" s="85">
        <f>+Inputs!C39</f>
        <v>3372468.5</v>
      </c>
      <c r="D39" s="86">
        <v>24960</v>
      </c>
      <c r="E39" s="85">
        <f t="shared" si="0"/>
        <v>3702415.325134248</v>
      </c>
      <c r="F39" s="85">
        <f t="shared" si="1"/>
        <v>329946.82513424801</v>
      </c>
    </row>
    <row r="40" spans="2:6" x14ac:dyDescent="0.2">
      <c r="B40" s="84" t="str">
        <f>+Inputs!B40</f>
        <v>2006/8</v>
      </c>
      <c r="C40" s="85">
        <f>+Inputs!C40</f>
        <v>3568355</v>
      </c>
      <c r="D40" s="86">
        <v>24750</v>
      </c>
      <c r="E40" s="85">
        <f t="shared" si="0"/>
        <v>3677420.9486649563</v>
      </c>
      <c r="F40" s="85">
        <f t="shared" si="1"/>
        <v>109065.94866495626</v>
      </c>
    </row>
    <row r="41" spans="2:6" x14ac:dyDescent="0.2">
      <c r="B41" s="84" t="str">
        <f>+Inputs!B41</f>
        <v>2006/9</v>
      </c>
      <c r="C41" s="85">
        <f>+Inputs!C41</f>
        <v>3572599.1</v>
      </c>
      <c r="D41" s="86">
        <v>22660</v>
      </c>
      <c r="E41" s="85">
        <f t="shared" si="0"/>
        <v>3428667.3923753384</v>
      </c>
      <c r="F41" s="85">
        <f t="shared" si="1"/>
        <v>0</v>
      </c>
    </row>
    <row r="42" spans="2:6" x14ac:dyDescent="0.2">
      <c r="B42" s="84" t="str">
        <f>+Inputs!B42</f>
        <v>2006/10</v>
      </c>
      <c r="C42" s="85">
        <f>+Inputs!C42</f>
        <v>3648240.4</v>
      </c>
      <c r="D42" s="86">
        <v>26655</v>
      </c>
      <c r="E42" s="85">
        <f t="shared" si="0"/>
        <v>3904155.6494935313</v>
      </c>
      <c r="F42" s="85">
        <f t="shared" si="1"/>
        <v>255915.24949353142</v>
      </c>
    </row>
    <row r="43" spans="2:6" x14ac:dyDescent="0.2">
      <c r="B43" s="84" t="str">
        <f>+Inputs!B43</f>
        <v>2006/11</v>
      </c>
      <c r="C43" s="85">
        <f>+Inputs!C43</f>
        <v>3947412.9</v>
      </c>
      <c r="D43" s="86">
        <v>27050</v>
      </c>
      <c r="E43" s="85">
        <f t="shared" si="0"/>
        <v>3951168.8814238659</v>
      </c>
      <c r="F43" s="85">
        <f t="shared" si="1"/>
        <v>3755.9814238660038</v>
      </c>
    </row>
    <row r="44" spans="2:6" x14ac:dyDescent="0.2">
      <c r="B44" s="84" t="str">
        <f>+Inputs!B44</f>
        <v>2006/12</v>
      </c>
      <c r="C44" s="85">
        <f>+Inputs!C44</f>
        <v>3742011</v>
      </c>
      <c r="D44" s="86">
        <v>25760</v>
      </c>
      <c r="E44" s="85">
        <f t="shared" si="0"/>
        <v>3797631.9973982163</v>
      </c>
      <c r="F44" s="85">
        <f t="shared" si="1"/>
        <v>55620.997398216277</v>
      </c>
    </row>
    <row r="46" spans="2:6" x14ac:dyDescent="0.2">
      <c r="B46" s="78" t="s">
        <v>319</v>
      </c>
    </row>
    <row r="47" spans="2:6" x14ac:dyDescent="0.2">
      <c r="B47" s="78" t="s">
        <v>320</v>
      </c>
    </row>
  </sheetData>
  <sheetProtection password="8510" sheet="1" scenarios="1"/>
  <mergeCells count="2">
    <mergeCell ref="B6:B8"/>
    <mergeCell ref="C6:F6"/>
  </mergeCells>
  <phoneticPr fontId="4" type="noConversion"/>
  <pageMargins left="0.74791666666666667" right="0.74791666666666667" top="0.98402777777777783" bottom="0.98402777777777783" header="0.51180555555555562" footer="0.51180555555555562"/>
  <pageSetup paperSize="9" scale="74" firstPageNumber="0"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tabColor indexed="50"/>
    <pageSetUpPr autoPageBreaks="0" fitToPage="1"/>
  </sheetPr>
  <dimension ref="B1:I48"/>
  <sheetViews>
    <sheetView topLeftCell="A21" zoomScaleNormal="100" workbookViewId="0">
      <selection activeCell="D44" sqref="D44"/>
    </sheetView>
  </sheetViews>
  <sheetFormatPr defaultRowHeight="12.75" x14ac:dyDescent="0.2"/>
  <cols>
    <col min="1" max="1" width="9.140625" style="78"/>
    <col min="2" max="2" width="9.28515625" style="78" bestFit="1" customWidth="1"/>
    <col min="3" max="6" width="13.5703125" style="78" customWidth="1"/>
    <col min="7" max="7" width="9.140625" style="78"/>
    <col min="8" max="9" width="12.28515625" style="78" bestFit="1" customWidth="1"/>
    <col min="10" max="16384" width="9.140625" style="78"/>
  </cols>
  <sheetData>
    <row r="1" spans="2:9" ht="18" x14ac:dyDescent="0.25">
      <c r="B1" s="77" t="s">
        <v>38</v>
      </c>
    </row>
    <row r="3" spans="2:9" x14ac:dyDescent="0.2">
      <c r="B3" s="78" t="s">
        <v>61</v>
      </c>
    </row>
    <row r="4" spans="2:9" x14ac:dyDescent="0.2">
      <c r="B4" s="78" t="s">
        <v>1</v>
      </c>
    </row>
    <row r="5" spans="2:9" ht="13.5" thickBot="1" x14ac:dyDescent="0.25"/>
    <row r="6" spans="2:9" ht="13.5" thickBot="1" x14ac:dyDescent="0.25">
      <c r="B6" s="166" t="s">
        <v>263</v>
      </c>
      <c r="C6" s="169" t="str">
        <f>Inputs!E6</f>
        <v>Space heating &amp; DHW</v>
      </c>
      <c r="D6" s="169"/>
      <c r="E6" s="169"/>
      <c r="F6" s="169"/>
    </row>
    <row r="7" spans="2:9" ht="26.25" thickBot="1" x14ac:dyDescent="0.25">
      <c r="B7" s="167"/>
      <c r="C7" s="79" t="s">
        <v>268</v>
      </c>
      <c r="D7" s="80" t="s">
        <v>43</v>
      </c>
      <c r="E7" s="79" t="s">
        <v>316</v>
      </c>
      <c r="F7" s="79" t="s">
        <v>317</v>
      </c>
    </row>
    <row r="8" spans="2:9" ht="13.5" thickBot="1" x14ac:dyDescent="0.25">
      <c r="B8" s="168"/>
      <c r="C8" s="81" t="str">
        <f>Inputs!E8</f>
        <v>Nm3</v>
      </c>
      <c r="D8" s="82" t="s">
        <v>70</v>
      </c>
      <c r="E8" s="83" t="str">
        <f>+C8</f>
        <v>Nm3</v>
      </c>
      <c r="F8" s="83" t="str">
        <f>+C8</f>
        <v>Nm3</v>
      </c>
      <c r="H8" s="78">
        <f t="array" ref="H8:I11">LINEST(C9:C44,D9:D44,TRUE,TRUE)</f>
        <v>75.235303185373638</v>
      </c>
      <c r="I8" s="78">
        <v>10369.038744157795</v>
      </c>
    </row>
    <row r="9" spans="2:9" ht="13.5" thickBot="1" x14ac:dyDescent="0.25">
      <c r="B9" s="84" t="str">
        <f>+Inputs!B9</f>
        <v>2004/1</v>
      </c>
      <c r="C9" s="85">
        <f>+Inputs!E9</f>
        <v>66916.5</v>
      </c>
      <c r="D9" s="86">
        <v>712.6</v>
      </c>
      <c r="E9" s="85">
        <f t="shared" ref="E9:E44" si="0">+$I$8+D9*$H$8</f>
        <v>63981.715794055053</v>
      </c>
      <c r="F9" s="85">
        <f t="shared" ref="F9:F44" si="1">IF(E9-C9&gt;0,E9-C9,0)</f>
        <v>0</v>
      </c>
      <c r="H9" s="78">
        <v>4.3980069154278567</v>
      </c>
      <c r="I9" s="78">
        <v>1954.5071142178631</v>
      </c>
    </row>
    <row r="10" spans="2:9" x14ac:dyDescent="0.2">
      <c r="B10" s="84" t="str">
        <f>+Inputs!B10</f>
        <v>2004/2</v>
      </c>
      <c r="C10" s="85">
        <f>+Inputs!E10</f>
        <v>64431.199999999997</v>
      </c>
      <c r="D10" s="86">
        <v>693.8</v>
      </c>
      <c r="E10" s="85">
        <f t="shared" si="0"/>
        <v>62567.292094170029</v>
      </c>
      <c r="F10" s="85">
        <f t="shared" si="1"/>
        <v>0</v>
      </c>
      <c r="H10" s="78">
        <v>0.89590940786824647</v>
      </c>
      <c r="I10" s="78">
        <v>5976.5187743854822</v>
      </c>
    </row>
    <row r="11" spans="2:9" x14ac:dyDescent="0.2">
      <c r="B11" s="84" t="str">
        <f>+Inputs!B11</f>
        <v>2004/3</v>
      </c>
      <c r="C11" s="85">
        <f>+Inputs!E11</f>
        <v>58780.4</v>
      </c>
      <c r="D11" s="86">
        <v>519.6</v>
      </c>
      <c r="E11" s="85">
        <f t="shared" si="0"/>
        <v>49461.302279277937</v>
      </c>
      <c r="F11" s="85">
        <f t="shared" si="1"/>
        <v>0</v>
      </c>
      <c r="H11" s="78">
        <v>292.63854920686975</v>
      </c>
      <c r="I11" s="78">
        <v>34</v>
      </c>
    </row>
    <row r="12" spans="2:9" x14ac:dyDescent="0.2">
      <c r="B12" s="84" t="str">
        <f>+Inputs!B12</f>
        <v>2004/4</v>
      </c>
      <c r="C12" s="85">
        <f>+Inputs!E12</f>
        <v>47184.3</v>
      </c>
      <c r="D12" s="86">
        <v>405.2</v>
      </c>
      <c r="E12" s="85">
        <f t="shared" si="0"/>
        <v>40854.383594871193</v>
      </c>
      <c r="F12" s="85">
        <f t="shared" si="1"/>
        <v>0</v>
      </c>
    </row>
    <row r="13" spans="2:9" x14ac:dyDescent="0.2">
      <c r="B13" s="84" t="str">
        <f>+Inputs!B13</f>
        <v>2004/5</v>
      </c>
      <c r="C13" s="85">
        <f>+Inputs!E13</f>
        <v>32985.1</v>
      </c>
      <c r="D13" s="86">
        <v>185.4</v>
      </c>
      <c r="E13" s="85">
        <f t="shared" si="0"/>
        <v>24317.663954726067</v>
      </c>
      <c r="F13" s="85">
        <f t="shared" si="1"/>
        <v>0</v>
      </c>
    </row>
    <row r="14" spans="2:9" x14ac:dyDescent="0.2">
      <c r="B14" s="84" t="str">
        <f>+Inputs!B14</f>
        <v>2004/6</v>
      </c>
      <c r="C14" s="85">
        <f>+Inputs!E14</f>
        <v>15715.3</v>
      </c>
      <c r="D14" s="86">
        <v>54.4</v>
      </c>
      <c r="E14" s="85">
        <f t="shared" si="0"/>
        <v>14461.83923744212</v>
      </c>
      <c r="F14" s="85">
        <f t="shared" si="1"/>
        <v>0</v>
      </c>
    </row>
    <row r="15" spans="2:9" x14ac:dyDescent="0.2">
      <c r="B15" s="84" t="str">
        <f>+Inputs!B15</f>
        <v>2004/7</v>
      </c>
      <c r="C15" s="85">
        <f>+Inputs!E15</f>
        <v>17690.2</v>
      </c>
      <c r="D15" s="86">
        <v>84.8</v>
      </c>
      <c r="E15" s="85">
        <f t="shared" si="0"/>
        <v>16748.992454277479</v>
      </c>
      <c r="F15" s="85">
        <f t="shared" si="1"/>
        <v>0</v>
      </c>
    </row>
    <row r="16" spans="2:9" x14ac:dyDescent="0.2">
      <c r="B16" s="84" t="str">
        <f>+Inputs!B16</f>
        <v>2004/8</v>
      </c>
      <c r="C16" s="85">
        <f>+Inputs!E16</f>
        <v>12075.2</v>
      </c>
      <c r="D16" s="86">
        <v>50.2</v>
      </c>
      <c r="E16" s="85">
        <f t="shared" si="0"/>
        <v>14145.850964063553</v>
      </c>
      <c r="F16" s="85">
        <f t="shared" si="1"/>
        <v>2070.6509640635522</v>
      </c>
    </row>
    <row r="17" spans="2:8" x14ac:dyDescent="0.2">
      <c r="B17" s="84" t="str">
        <f>+Inputs!B17</f>
        <v>2004/9</v>
      </c>
      <c r="C17" s="85">
        <f>+Inputs!E17</f>
        <v>24191.7</v>
      </c>
      <c r="D17" s="86">
        <v>220.8</v>
      </c>
      <c r="E17" s="85">
        <f t="shared" si="0"/>
        <v>26980.993687488295</v>
      </c>
      <c r="F17" s="85">
        <f t="shared" si="1"/>
        <v>2789.2936874882944</v>
      </c>
    </row>
    <row r="18" spans="2:8" x14ac:dyDescent="0.2">
      <c r="B18" s="84" t="str">
        <f>+Inputs!B18</f>
        <v>2004/10</v>
      </c>
      <c r="C18" s="85">
        <f>+Inputs!E18</f>
        <v>32882.9</v>
      </c>
      <c r="D18" s="86">
        <v>495.3</v>
      </c>
      <c r="E18" s="85">
        <f t="shared" si="0"/>
        <v>47633.084411873366</v>
      </c>
      <c r="F18" s="85">
        <f t="shared" si="1"/>
        <v>14750.184411873364</v>
      </c>
    </row>
    <row r="19" spans="2:8" x14ac:dyDescent="0.2">
      <c r="B19" s="84" t="str">
        <f>+Inputs!B19</f>
        <v>2004/11</v>
      </c>
      <c r="C19" s="85">
        <f>+Inputs!E19</f>
        <v>54075.4</v>
      </c>
      <c r="D19" s="86">
        <v>512.5</v>
      </c>
      <c r="E19" s="85">
        <f t="shared" si="0"/>
        <v>48927.13162666178</v>
      </c>
      <c r="F19" s="85">
        <f t="shared" si="1"/>
        <v>0</v>
      </c>
      <c r="H19" s="87" t="str">
        <f>"Consumption = "&amp;ROUND(I8,0)&amp;" + "&amp;D7&amp;" * "&amp;ROUND(H8,4)</f>
        <v>Consumption = 10369 + Degree days * 75.2353</v>
      </c>
    </row>
    <row r="20" spans="2:8" x14ac:dyDescent="0.2">
      <c r="B20" s="84" t="str">
        <f>+Inputs!B20</f>
        <v>2004/12</v>
      </c>
      <c r="C20" s="85">
        <f>+Inputs!E20</f>
        <v>61991.3</v>
      </c>
      <c r="D20" s="86">
        <v>662.2</v>
      </c>
      <c r="E20" s="85">
        <f t="shared" si="0"/>
        <v>60189.856513512219</v>
      </c>
      <c r="F20" s="85">
        <f t="shared" si="1"/>
        <v>0</v>
      </c>
    </row>
    <row r="21" spans="2:8" x14ac:dyDescent="0.2">
      <c r="B21" s="84" t="str">
        <f>+Inputs!B21</f>
        <v>2005/1</v>
      </c>
      <c r="C21" s="85">
        <f>+Inputs!E21</f>
        <v>68426.3</v>
      </c>
      <c r="D21" s="86">
        <v>751.2</v>
      </c>
      <c r="E21" s="85">
        <f t="shared" si="0"/>
        <v>66885.798497010474</v>
      </c>
      <c r="F21" s="85">
        <f t="shared" si="1"/>
        <v>0</v>
      </c>
      <c r="H21" s="87" t="str">
        <f>"Correlation = "&amp;ROUND(H10,2)</f>
        <v>Correlation = 0.9</v>
      </c>
    </row>
    <row r="22" spans="2:8" x14ac:dyDescent="0.2">
      <c r="B22" s="84" t="str">
        <f>+Inputs!B22</f>
        <v>2005/2</v>
      </c>
      <c r="C22" s="85">
        <f>+Inputs!E22</f>
        <v>49009.4</v>
      </c>
      <c r="D22" s="86">
        <v>558.5</v>
      </c>
      <c r="E22" s="85">
        <f t="shared" si="0"/>
        <v>52387.95557318897</v>
      </c>
      <c r="F22" s="85">
        <f t="shared" si="1"/>
        <v>3378.555573188969</v>
      </c>
    </row>
    <row r="23" spans="2:8" x14ac:dyDescent="0.2">
      <c r="B23" s="84" t="str">
        <f>+Inputs!B23</f>
        <v>2005/3</v>
      </c>
      <c r="C23" s="85">
        <f>+Inputs!E23</f>
        <v>49632.6</v>
      </c>
      <c r="D23" s="86">
        <v>545.4</v>
      </c>
      <c r="E23" s="85">
        <f t="shared" si="0"/>
        <v>51402.373101460573</v>
      </c>
      <c r="F23" s="85">
        <f t="shared" si="1"/>
        <v>1769.7731014605743</v>
      </c>
      <c r="H23" s="87" t="str">
        <f>"Saving potential = "&amp;ROUND(SUM(F9:F44)/3,0)&amp;" "&amp;C8&amp;"/year"</f>
        <v>Saving potential = 23519 Nm3/year</v>
      </c>
    </row>
    <row r="24" spans="2:8" x14ac:dyDescent="0.2">
      <c r="B24" s="84" t="str">
        <f>+Inputs!B24</f>
        <v>2005/4</v>
      </c>
      <c r="C24" s="85">
        <f>+Inputs!E24</f>
        <v>36089</v>
      </c>
      <c r="D24" s="86">
        <v>349.1</v>
      </c>
      <c r="E24" s="85">
        <f t="shared" si="0"/>
        <v>36633.683086171732</v>
      </c>
      <c r="F24" s="85">
        <f t="shared" si="1"/>
        <v>544.6830861717317</v>
      </c>
    </row>
    <row r="25" spans="2:8" x14ac:dyDescent="0.2">
      <c r="B25" s="84" t="str">
        <f>+Inputs!B25</f>
        <v>2005/5</v>
      </c>
      <c r="C25" s="85">
        <f>+Inputs!E25</f>
        <v>29954.3</v>
      </c>
      <c r="D25" s="86">
        <v>279.2</v>
      </c>
      <c r="E25" s="85">
        <f t="shared" si="0"/>
        <v>31374.735393514115</v>
      </c>
      <c r="F25" s="85">
        <f t="shared" si="1"/>
        <v>1420.4353935141153</v>
      </c>
    </row>
    <row r="26" spans="2:8" x14ac:dyDescent="0.2">
      <c r="B26" s="84" t="str">
        <f>+Inputs!B26</f>
        <v>2005/6</v>
      </c>
      <c r="C26" s="85">
        <f>+Inputs!E26</f>
        <v>20588</v>
      </c>
      <c r="D26" s="86">
        <v>150.30000000000001</v>
      </c>
      <c r="E26" s="85">
        <f t="shared" si="0"/>
        <v>21676.904812919456</v>
      </c>
      <c r="F26" s="85">
        <f t="shared" si="1"/>
        <v>1088.9048129194562</v>
      </c>
    </row>
    <row r="27" spans="2:8" x14ac:dyDescent="0.2">
      <c r="B27" s="84" t="str">
        <f>+Inputs!B27</f>
        <v>2005/7</v>
      </c>
      <c r="C27" s="85">
        <f>+Inputs!E27</f>
        <v>19724.400000000001</v>
      </c>
      <c r="D27" s="86">
        <v>98.9</v>
      </c>
      <c r="E27" s="85">
        <f t="shared" si="0"/>
        <v>17809.810229191247</v>
      </c>
      <c r="F27" s="85">
        <f t="shared" si="1"/>
        <v>0</v>
      </c>
    </row>
    <row r="28" spans="2:8" x14ac:dyDescent="0.2">
      <c r="B28" s="84" t="str">
        <f>+Inputs!B28</f>
        <v>2005/8</v>
      </c>
      <c r="C28" s="85">
        <f>+Inputs!E28</f>
        <v>11204.6</v>
      </c>
      <c r="D28" s="86">
        <v>76.900000000000006</v>
      </c>
      <c r="E28" s="85">
        <f t="shared" si="0"/>
        <v>16154.633559113028</v>
      </c>
      <c r="F28" s="85">
        <f t="shared" si="1"/>
        <v>4950.0335591130279</v>
      </c>
    </row>
    <row r="29" spans="2:8" x14ac:dyDescent="0.2">
      <c r="B29" s="84" t="str">
        <f>+Inputs!B29</f>
        <v>2005/9</v>
      </c>
      <c r="C29" s="85">
        <f>+Inputs!E29</f>
        <v>47330.3</v>
      </c>
      <c r="D29" s="86">
        <v>213.1</v>
      </c>
      <c r="E29" s="85">
        <f t="shared" si="0"/>
        <v>26401.681852960915</v>
      </c>
      <c r="F29" s="85">
        <f t="shared" si="1"/>
        <v>0</v>
      </c>
    </row>
    <row r="30" spans="2:8" x14ac:dyDescent="0.2">
      <c r="B30" s="84" t="str">
        <f>+Inputs!B30</f>
        <v>2005/10</v>
      </c>
      <c r="C30" s="85">
        <f>+Inputs!E30</f>
        <v>37512.5</v>
      </c>
      <c r="D30" s="86">
        <v>360.9</v>
      </c>
      <c r="E30" s="85">
        <f t="shared" si="0"/>
        <v>37521.459663759138</v>
      </c>
      <c r="F30" s="85">
        <f t="shared" si="1"/>
        <v>8.9596637591384933</v>
      </c>
    </row>
    <row r="31" spans="2:8" x14ac:dyDescent="0.2">
      <c r="B31" s="84" t="str">
        <f>+Inputs!B31</f>
        <v>2005/11</v>
      </c>
      <c r="C31" s="85">
        <f>+Inputs!E31</f>
        <v>49596.9</v>
      </c>
      <c r="D31" s="86">
        <v>527.1</v>
      </c>
      <c r="E31" s="85">
        <f t="shared" si="0"/>
        <v>50025.567053168241</v>
      </c>
      <c r="F31" s="85">
        <f t="shared" si="1"/>
        <v>428.66705316823936</v>
      </c>
    </row>
    <row r="32" spans="2:8" x14ac:dyDescent="0.2">
      <c r="B32" s="84" t="str">
        <f>+Inputs!B32</f>
        <v>2005/12</v>
      </c>
      <c r="C32" s="85">
        <f>+Inputs!E32</f>
        <v>63263.4</v>
      </c>
      <c r="D32" s="86">
        <v>665.8</v>
      </c>
      <c r="E32" s="85">
        <f t="shared" si="0"/>
        <v>60460.703604979557</v>
      </c>
      <c r="F32" s="85">
        <f t="shared" si="1"/>
        <v>0</v>
      </c>
    </row>
    <row r="33" spans="2:6" x14ac:dyDescent="0.2">
      <c r="B33" s="84" t="str">
        <f>+Inputs!B33</f>
        <v>2006/1</v>
      </c>
      <c r="C33" s="85">
        <f>+Inputs!E33</f>
        <v>60022.583333333328</v>
      </c>
      <c r="D33" s="86">
        <v>635.20000000000005</v>
      </c>
      <c r="E33" s="85">
        <f t="shared" si="0"/>
        <v>58158.503327507133</v>
      </c>
      <c r="F33" s="85">
        <f t="shared" si="1"/>
        <v>0</v>
      </c>
    </row>
    <row r="34" spans="2:6" x14ac:dyDescent="0.2">
      <c r="B34" s="84" t="str">
        <f>+Inputs!B34</f>
        <v>2006/2</v>
      </c>
      <c r="C34" s="85">
        <f>+Inputs!E34</f>
        <v>63769.975000000006</v>
      </c>
      <c r="D34" s="86">
        <v>677.4</v>
      </c>
      <c r="E34" s="85">
        <f t="shared" si="0"/>
        <v>61333.433121929891</v>
      </c>
      <c r="F34" s="85">
        <f t="shared" si="1"/>
        <v>0</v>
      </c>
    </row>
    <row r="35" spans="2:6" x14ac:dyDescent="0.2">
      <c r="B35" s="84" t="str">
        <f>+Inputs!B35</f>
        <v>2006/3</v>
      </c>
      <c r="C35" s="85">
        <f>+Inputs!E35</f>
        <v>55087.225000000006</v>
      </c>
      <c r="D35" s="86">
        <v>583.6</v>
      </c>
      <c r="E35" s="85">
        <f t="shared" si="0"/>
        <v>54276.361683141848</v>
      </c>
      <c r="F35" s="85">
        <f t="shared" si="1"/>
        <v>0</v>
      </c>
    </row>
    <row r="36" spans="2:6" x14ac:dyDescent="0.2">
      <c r="B36" s="84" t="str">
        <f>+Inputs!B36</f>
        <v>2006/4</v>
      </c>
      <c r="C36" s="85">
        <f>+Inputs!E36</f>
        <v>32842.17083333333</v>
      </c>
      <c r="D36" s="86">
        <v>337.3</v>
      </c>
      <c r="E36" s="85">
        <f t="shared" si="0"/>
        <v>35745.906508584325</v>
      </c>
      <c r="F36" s="85">
        <f t="shared" si="1"/>
        <v>2903.735675250995</v>
      </c>
    </row>
    <row r="37" spans="2:6" x14ac:dyDescent="0.2">
      <c r="B37" s="84" t="str">
        <f>+Inputs!B37</f>
        <v>2006/5</v>
      </c>
      <c r="C37" s="85">
        <f>+Inputs!E37</f>
        <v>26232.687499999996</v>
      </c>
      <c r="D37" s="86">
        <v>231.6</v>
      </c>
      <c r="E37" s="85">
        <f t="shared" si="0"/>
        <v>27793.534961890327</v>
      </c>
      <c r="F37" s="85">
        <f t="shared" si="1"/>
        <v>1560.847461890331</v>
      </c>
    </row>
    <row r="38" spans="2:6" x14ac:dyDescent="0.2">
      <c r="B38" s="84" t="str">
        <f>+Inputs!B38</f>
        <v>2006/6</v>
      </c>
      <c r="C38" s="85">
        <f>+Inputs!E38</f>
        <v>19405.662499999999</v>
      </c>
      <c r="D38" s="86">
        <v>121.8</v>
      </c>
      <c r="E38" s="85">
        <f t="shared" si="0"/>
        <v>19532.698672136306</v>
      </c>
      <c r="F38" s="85">
        <f t="shared" si="1"/>
        <v>127.03617213630787</v>
      </c>
    </row>
    <row r="39" spans="2:6" x14ac:dyDescent="0.2">
      <c r="B39" s="84" t="str">
        <f>+Inputs!B39</f>
        <v>2006/7</v>
      </c>
      <c r="C39" s="85">
        <f>+Inputs!E39</f>
        <v>16896.366666666665</v>
      </c>
      <c r="D39" s="86">
        <v>97.9</v>
      </c>
      <c r="E39" s="85">
        <f t="shared" si="0"/>
        <v>17734.574926005873</v>
      </c>
      <c r="F39" s="85">
        <f t="shared" si="1"/>
        <v>838.20825933920787</v>
      </c>
    </row>
    <row r="40" spans="2:6" x14ac:dyDescent="0.2">
      <c r="B40" s="84" t="str">
        <f>+Inputs!B40</f>
        <v>2006/8</v>
      </c>
      <c r="C40" s="85">
        <f>+Inputs!E40</f>
        <v>16741.25</v>
      </c>
      <c r="D40" s="86">
        <v>139.9</v>
      </c>
      <c r="E40" s="85">
        <f t="shared" si="0"/>
        <v>20894.457659791566</v>
      </c>
      <c r="F40" s="85">
        <f t="shared" si="1"/>
        <v>4153.2076597915657</v>
      </c>
    </row>
    <row r="41" spans="2:6" x14ac:dyDescent="0.2">
      <c r="B41" s="84" t="str">
        <f>+Inputs!B41</f>
        <v>2006/9</v>
      </c>
      <c r="C41" s="85">
        <f>+Inputs!E41</f>
        <v>18777.629166666666</v>
      </c>
      <c r="D41" s="86">
        <v>186.1</v>
      </c>
      <c r="E41" s="85">
        <f t="shared" si="0"/>
        <v>24370.328666955829</v>
      </c>
      <c r="F41" s="85">
        <f t="shared" si="1"/>
        <v>5592.6995002891636</v>
      </c>
    </row>
    <row r="42" spans="2:6" x14ac:dyDescent="0.2">
      <c r="B42" s="84" t="str">
        <f>+Inputs!B42</f>
        <v>2006/10</v>
      </c>
      <c r="C42" s="85">
        <f>+Inputs!E42</f>
        <v>29735.108333333334</v>
      </c>
      <c r="D42" s="86">
        <v>348.9</v>
      </c>
      <c r="E42" s="85">
        <f t="shared" si="0"/>
        <v>36618.636025534652</v>
      </c>
      <c r="F42" s="85">
        <f t="shared" si="1"/>
        <v>6883.5276922013181</v>
      </c>
    </row>
    <row r="43" spans="2:6" x14ac:dyDescent="0.2">
      <c r="B43" s="84" t="str">
        <f>+Inputs!B43</f>
        <v>2006/11</v>
      </c>
      <c r="C43" s="85">
        <f>+Inputs!E43</f>
        <v>47146.008333333331</v>
      </c>
      <c r="D43" s="86">
        <v>561.9</v>
      </c>
      <c r="E43" s="85">
        <f t="shared" si="0"/>
        <v>52643.755604019243</v>
      </c>
      <c r="F43" s="85">
        <f t="shared" si="1"/>
        <v>5497.7472706859116</v>
      </c>
    </row>
    <row r="44" spans="2:6" x14ac:dyDescent="0.2">
      <c r="B44" s="84" t="str">
        <f>+Inputs!B44</f>
        <v>2006/12</v>
      </c>
      <c r="C44" s="85">
        <f>+Inputs!E44</f>
        <v>50999</v>
      </c>
      <c r="D44" s="86">
        <v>670.3</v>
      </c>
      <c r="E44" s="85">
        <f t="shared" si="0"/>
        <v>60799.262469313748</v>
      </c>
      <c r="F44" s="85">
        <f t="shared" si="1"/>
        <v>9800.2624693137477</v>
      </c>
    </row>
    <row r="46" spans="2:6" x14ac:dyDescent="0.2">
      <c r="B46" s="78" t="s">
        <v>0</v>
      </c>
    </row>
    <row r="47" spans="2:6" x14ac:dyDescent="0.2">
      <c r="B47" s="78" t="s">
        <v>2</v>
      </c>
    </row>
    <row r="48" spans="2:6" ht="15" x14ac:dyDescent="0.2">
      <c r="B48" s="88"/>
    </row>
  </sheetData>
  <sheetProtection password="8510" sheet="1" scenarios="1"/>
  <mergeCells count="2">
    <mergeCell ref="B6:B8"/>
    <mergeCell ref="C6:F6"/>
  </mergeCells>
  <phoneticPr fontId="4" type="noConversion"/>
  <pageMargins left="0.74791666666666667" right="0.74791666666666667" top="0.98402777777777783" bottom="0.98402777777777783" header="0.51180555555555562" footer="0.51180555555555562"/>
  <pageSetup paperSize="9" scale="72" firstPageNumber="0"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indexed="50"/>
    <pageSetUpPr autoPageBreaks="0" fitToPage="1"/>
  </sheetPr>
  <dimension ref="B1:L122"/>
  <sheetViews>
    <sheetView workbookViewId="0"/>
  </sheetViews>
  <sheetFormatPr defaultRowHeight="12.75" x14ac:dyDescent="0.2"/>
  <cols>
    <col min="1" max="1" width="9.140625" style="78"/>
    <col min="2" max="2" width="33.28515625" style="78" customWidth="1"/>
    <col min="3" max="3" width="14.85546875" style="78" customWidth="1"/>
    <col min="4" max="4" width="12" style="78" customWidth="1"/>
    <col min="5" max="8" width="9.140625" style="78"/>
    <col min="9" max="10" width="9.7109375" style="78" customWidth="1"/>
    <col min="11" max="16384" width="9.140625" style="78"/>
  </cols>
  <sheetData>
    <row r="1" spans="2:5" ht="18" x14ac:dyDescent="0.25">
      <c r="B1" s="77" t="s">
        <v>71</v>
      </c>
    </row>
    <row r="3" spans="2:5" ht="15" x14ac:dyDescent="0.2">
      <c r="B3" s="88" t="s">
        <v>62</v>
      </c>
    </row>
    <row r="4" spans="2:5" ht="15" x14ac:dyDescent="0.2">
      <c r="B4" s="88" t="s">
        <v>72</v>
      </c>
    </row>
    <row r="6" spans="2:5" x14ac:dyDescent="0.2">
      <c r="B6" s="89" t="s">
        <v>73</v>
      </c>
    </row>
    <row r="7" spans="2:5" ht="25.5" x14ac:dyDescent="0.2">
      <c r="B7" s="79" t="s">
        <v>74</v>
      </c>
      <c r="C7" s="79" t="s">
        <v>269</v>
      </c>
      <c r="D7" s="79" t="s">
        <v>75</v>
      </c>
      <c r="E7" s="79" t="s">
        <v>269</v>
      </c>
    </row>
    <row r="8" spans="2:5" x14ac:dyDescent="0.2">
      <c r="B8" s="86" t="s">
        <v>97</v>
      </c>
      <c r="C8" s="90">
        <f>IF(ISBLANK(B8),0,VLOOKUP(B8,$B$102:$C$121,2,FALSE)*Inputs!$J$7)</f>
        <v>599.52941176470586</v>
      </c>
      <c r="D8" s="86">
        <v>15</v>
      </c>
      <c r="E8" s="90">
        <f t="shared" ref="E8:E22" si="0">+C8*D8</f>
        <v>8992.9411764705874</v>
      </c>
    </row>
    <row r="9" spans="2:5" x14ac:dyDescent="0.2">
      <c r="B9" s="86" t="s">
        <v>99</v>
      </c>
      <c r="C9" s="90">
        <f>IF(ISBLANK(B9),0,VLOOKUP(B9,$B$102:$C$121,2,FALSE)*Inputs!$J$7)</f>
        <v>374.70588235294122</v>
      </c>
      <c r="D9" s="86">
        <v>3</v>
      </c>
      <c r="E9" s="90">
        <f t="shared" si="0"/>
        <v>1124.1176470588236</v>
      </c>
    </row>
    <row r="10" spans="2:5" x14ac:dyDescent="0.2">
      <c r="B10" s="86" t="s">
        <v>78</v>
      </c>
      <c r="C10" s="90">
        <f>IF(ISBLANK(B10),0,VLOOKUP(B10,$B$102:$C$121,2,FALSE)*Inputs!$J$7)</f>
        <v>1873.5294117647059</v>
      </c>
      <c r="D10" s="86">
        <v>5</v>
      </c>
      <c r="E10" s="90">
        <f t="shared" si="0"/>
        <v>9367.6470588235297</v>
      </c>
    </row>
    <row r="11" spans="2:5" x14ac:dyDescent="0.2">
      <c r="B11" s="86" t="s">
        <v>79</v>
      </c>
      <c r="C11" s="90">
        <f>IF(ISBLANK(B11),0,VLOOKUP(B11,$B$102:$C$121,2,FALSE)*Inputs!$J$7)</f>
        <v>936.76470588235293</v>
      </c>
      <c r="D11" s="86">
        <v>2</v>
      </c>
      <c r="E11" s="90">
        <f t="shared" si="0"/>
        <v>1873.5294117647059</v>
      </c>
    </row>
    <row r="12" spans="2:5" x14ac:dyDescent="0.2">
      <c r="B12" s="86" t="s">
        <v>80</v>
      </c>
      <c r="C12" s="90">
        <f>IF(ISBLANK(B12),0,VLOOKUP(B12,$B$102:$C$121,2,FALSE)*Inputs!$J$7)</f>
        <v>4121.7647058823532</v>
      </c>
      <c r="D12" s="86">
        <v>4</v>
      </c>
      <c r="E12" s="90">
        <f t="shared" si="0"/>
        <v>16487.058823529413</v>
      </c>
    </row>
    <row r="13" spans="2:5" x14ac:dyDescent="0.2">
      <c r="B13" s="86" t="s">
        <v>77</v>
      </c>
      <c r="C13" s="90">
        <f>IF(ISBLANK(B13),0,VLOOKUP(B13,$B$102:$C$121,2,FALSE)*Inputs!$J$7)</f>
        <v>562.05882352941182</v>
      </c>
      <c r="D13" s="86">
        <v>4</v>
      </c>
      <c r="E13" s="90">
        <f t="shared" si="0"/>
        <v>2248.2352941176473</v>
      </c>
    </row>
    <row r="14" spans="2:5" x14ac:dyDescent="0.2">
      <c r="B14" s="86"/>
      <c r="C14" s="90">
        <f>IF(ISBLANK(B14),0,VLOOKUP(B14,$B$102:$C$121,2,FALSE)*Inputs!$J$7)</f>
        <v>0</v>
      </c>
      <c r="D14" s="86"/>
      <c r="E14" s="90">
        <f t="shared" si="0"/>
        <v>0</v>
      </c>
    </row>
    <row r="15" spans="2:5" x14ac:dyDescent="0.2">
      <c r="B15" s="86"/>
      <c r="C15" s="90">
        <f>IF(ISBLANK(B15),0,VLOOKUP(B15,$B$102:$C$121,2,FALSE)*Inputs!$J$7)</f>
        <v>0</v>
      </c>
      <c r="D15" s="86"/>
      <c r="E15" s="90">
        <f t="shared" si="0"/>
        <v>0</v>
      </c>
    </row>
    <row r="16" spans="2:5" x14ac:dyDescent="0.2">
      <c r="B16" s="86"/>
      <c r="C16" s="90">
        <f>IF(ISBLANK(B16),0,VLOOKUP(B16,$B$102:$C$121,2,FALSE)*Inputs!$J$7)</f>
        <v>0</v>
      </c>
      <c r="D16" s="86"/>
      <c r="E16" s="90">
        <f t="shared" si="0"/>
        <v>0</v>
      </c>
    </row>
    <row r="17" spans="2:5" x14ac:dyDescent="0.2">
      <c r="B17" s="86"/>
      <c r="C17" s="90">
        <f>IF(ISBLANK(B17),0,VLOOKUP(B17,$B$102:$C$121,2,FALSE)*Inputs!$J$7)</f>
        <v>0</v>
      </c>
      <c r="D17" s="86"/>
      <c r="E17" s="90">
        <f t="shared" si="0"/>
        <v>0</v>
      </c>
    </row>
    <row r="18" spans="2:5" x14ac:dyDescent="0.2">
      <c r="B18" s="86"/>
      <c r="C18" s="90">
        <f>IF(ISBLANK(B18),0,VLOOKUP(B18,$B$102:$C$121,2,FALSE)*Inputs!$J$7)</f>
        <v>0</v>
      </c>
      <c r="D18" s="86"/>
      <c r="E18" s="90">
        <f t="shared" si="0"/>
        <v>0</v>
      </c>
    </row>
    <row r="19" spans="2:5" x14ac:dyDescent="0.2">
      <c r="B19" s="86"/>
      <c r="C19" s="90">
        <f>IF(ISBLANK(B19),0,VLOOKUP(B19,$B$102:$C$121,2,FALSE)*Inputs!$J$7)</f>
        <v>0</v>
      </c>
      <c r="D19" s="86"/>
      <c r="E19" s="90">
        <f t="shared" si="0"/>
        <v>0</v>
      </c>
    </row>
    <row r="20" spans="2:5" x14ac:dyDescent="0.2">
      <c r="B20" s="86"/>
      <c r="C20" s="90">
        <f>IF(ISBLANK(B20),0,VLOOKUP(B20,$B$102:$C$121,2,FALSE)*Inputs!$J$7)</f>
        <v>0</v>
      </c>
      <c r="D20" s="86"/>
      <c r="E20" s="90">
        <f t="shared" si="0"/>
        <v>0</v>
      </c>
    </row>
    <row r="21" spans="2:5" x14ac:dyDescent="0.2">
      <c r="B21" s="86"/>
      <c r="C21" s="90">
        <f>IF(ISBLANK(B21),0,VLOOKUP(B21,$B$102:$C$121,2,FALSE)*Inputs!$J$7)</f>
        <v>0</v>
      </c>
      <c r="D21" s="86"/>
      <c r="E21" s="90">
        <f t="shared" si="0"/>
        <v>0</v>
      </c>
    </row>
    <row r="22" spans="2:5" x14ac:dyDescent="0.2">
      <c r="B22" s="86"/>
      <c r="C22" s="90">
        <f>IF(ISBLANK(B22),0,VLOOKUP(B22,$B$102:$C$121,2,FALSE)*Inputs!$J$7)</f>
        <v>0</v>
      </c>
      <c r="D22" s="86"/>
      <c r="E22" s="90">
        <f t="shared" si="0"/>
        <v>0</v>
      </c>
    </row>
    <row r="23" spans="2:5" x14ac:dyDescent="0.2">
      <c r="B23" s="91" t="s">
        <v>81</v>
      </c>
      <c r="C23" s="92"/>
      <c r="D23" s="93">
        <f>SUM(D8:D22)</f>
        <v>33</v>
      </c>
      <c r="E23" s="94">
        <f>SUM(E8:E22)</f>
        <v>40093.529411764714</v>
      </c>
    </row>
    <row r="24" spans="2:5" x14ac:dyDescent="0.2">
      <c r="B24" s="95" t="s">
        <v>82</v>
      </c>
      <c r="C24" s="96"/>
      <c r="D24" s="97"/>
      <c r="E24" s="98">
        <v>10000</v>
      </c>
    </row>
    <row r="25" spans="2:5" x14ac:dyDescent="0.2">
      <c r="B25" s="95" t="s">
        <v>83</v>
      </c>
      <c r="C25" s="96"/>
      <c r="D25" s="97"/>
      <c r="E25" s="98">
        <v>12000</v>
      </c>
    </row>
    <row r="26" spans="2:5" x14ac:dyDescent="0.2">
      <c r="B26" s="95" t="s">
        <v>84</v>
      </c>
      <c r="C26" s="96"/>
      <c r="D26" s="97"/>
      <c r="E26" s="98">
        <v>18000</v>
      </c>
    </row>
    <row r="27" spans="2:5" x14ac:dyDescent="0.2">
      <c r="B27" s="91" t="s">
        <v>85</v>
      </c>
      <c r="C27" s="99"/>
      <c r="D27" s="92"/>
      <c r="E27" s="94">
        <f>SUM(E23:E26)</f>
        <v>80093.529411764714</v>
      </c>
    </row>
    <row r="28" spans="2:5" x14ac:dyDescent="0.2">
      <c r="B28" s="100"/>
      <c r="C28" s="100"/>
      <c r="D28" s="100"/>
      <c r="E28" s="101"/>
    </row>
    <row r="29" spans="2:5" x14ac:dyDescent="0.2">
      <c r="B29" s="100" t="s">
        <v>86</v>
      </c>
    </row>
    <row r="30" spans="2:5" x14ac:dyDescent="0.2">
      <c r="B30" s="170" t="str">
        <f>"Saving potential - "&amp;Inputs!C6</f>
        <v>Saving potential - Process</v>
      </c>
      <c r="C30" s="170"/>
      <c r="D30" s="90">
        <f>+SUM('Savings Area I'!F9:F44)/3*SUM(Inputs!D33:D44)/SUM(Inputs!C33:C44)</f>
        <v>61768.915689530826</v>
      </c>
      <c r="E30" s="102" t="str">
        <f>+Inputs!$J$6&amp;"/year"</f>
        <v>€/year</v>
      </c>
    </row>
    <row r="31" spans="2:5" x14ac:dyDescent="0.2">
      <c r="B31" s="170" t="str">
        <f>"Saving potential - "&amp;Inputs!E6</f>
        <v>Saving potential - Space heating &amp; DHW</v>
      </c>
      <c r="C31" s="170"/>
      <c r="D31" s="90">
        <f>SUM('Savings Area II'!F9:F44)/3*SUM(Inputs!F33:F44)/SUM(Inputs!E33:E44)</f>
        <v>6943.3356718666309</v>
      </c>
      <c r="E31" s="102" t="str">
        <f>+Inputs!$J$6&amp;"/year"</f>
        <v>€/year</v>
      </c>
    </row>
    <row r="32" spans="2:5" x14ac:dyDescent="0.2">
      <c r="B32" s="170" t="s">
        <v>87</v>
      </c>
      <c r="C32" s="170"/>
      <c r="D32" s="90">
        <f>SUM(D30:D31)</f>
        <v>68712.251361397459</v>
      </c>
      <c r="E32" s="102" t="str">
        <f>+Inputs!$J$6&amp;"/year"</f>
        <v>€/year</v>
      </c>
    </row>
    <row r="33" spans="2:5" x14ac:dyDescent="0.2">
      <c r="B33" s="170" t="s">
        <v>88</v>
      </c>
      <c r="C33" s="170"/>
      <c r="D33" s="103">
        <f>+E27/D32</f>
        <v>1.1656368089368303</v>
      </c>
      <c r="E33" s="102" t="s">
        <v>89</v>
      </c>
    </row>
    <row r="34" spans="2:5" x14ac:dyDescent="0.2">
      <c r="B34" s="170" t="s">
        <v>90</v>
      </c>
      <c r="C34" s="170"/>
      <c r="D34" s="98">
        <v>10</v>
      </c>
      <c r="E34" s="102" t="s">
        <v>91</v>
      </c>
    </row>
    <row r="35" spans="2:5" x14ac:dyDescent="0.2">
      <c r="B35" s="170" t="s">
        <v>60</v>
      </c>
      <c r="C35" s="170"/>
      <c r="D35" s="94">
        <f>NPV(D34/100,-E27,D32/2,D32,D32,D32,D32,D32,D32,D32,D32,D32)</f>
        <v>282618.78957680159</v>
      </c>
      <c r="E35" s="102" t="str">
        <f>+Inputs!J6</f>
        <v>€</v>
      </c>
    </row>
    <row r="36" spans="2:5" x14ac:dyDescent="0.2">
      <c r="B36" s="170" t="s">
        <v>92</v>
      </c>
      <c r="C36" s="170"/>
      <c r="D36" s="94">
        <f>IRR(J102:J112)*100</f>
        <v>67.95437447764796</v>
      </c>
      <c r="E36" s="102" t="s">
        <v>91</v>
      </c>
    </row>
    <row r="38" spans="2:5" ht="15" x14ac:dyDescent="0.2">
      <c r="B38" s="88" t="s">
        <v>34</v>
      </c>
    </row>
    <row r="40" spans="2:5" ht="15" x14ac:dyDescent="0.2">
      <c r="B40" s="88" t="s">
        <v>146</v>
      </c>
    </row>
    <row r="98" spans="2:12" hidden="1" x14ac:dyDescent="0.2"/>
    <row r="99" spans="2:12" hidden="1" x14ac:dyDescent="0.2"/>
    <row r="100" spans="2:12" hidden="1" x14ac:dyDescent="0.2"/>
    <row r="101" spans="2:12" hidden="1" x14ac:dyDescent="0.2">
      <c r="B101" s="78" t="s">
        <v>93</v>
      </c>
      <c r="C101" s="78" t="s">
        <v>32</v>
      </c>
      <c r="E101" s="78" t="s">
        <v>94</v>
      </c>
      <c r="L101" s="78" t="s">
        <v>37</v>
      </c>
    </row>
    <row r="102" spans="2:12" hidden="1" x14ac:dyDescent="0.2">
      <c r="B102" s="78" t="s">
        <v>95</v>
      </c>
      <c r="C102" s="104">
        <v>235.29411764705881</v>
      </c>
      <c r="D102" s="105">
        <v>4000</v>
      </c>
      <c r="E102" s="78">
        <f>+D102/Inputs!$J$7</f>
        <v>6279.4348508634221</v>
      </c>
      <c r="H102" s="78">
        <v>0</v>
      </c>
      <c r="I102" s="106">
        <f t="shared" ref="I102:I112" si="1">(1+$D$34/100)^(-H102)</f>
        <v>1</v>
      </c>
      <c r="J102" s="107">
        <f>-E27</f>
        <v>-80093.529411764714</v>
      </c>
      <c r="K102" s="78">
        <f t="shared" ref="K102:K112" si="2">+J102*I102</f>
        <v>-80093.529411764714</v>
      </c>
      <c r="L102" s="78">
        <f>+K102</f>
        <v>-80093.529411764714</v>
      </c>
    </row>
    <row r="103" spans="2:12" hidden="1" x14ac:dyDescent="0.2">
      <c r="B103" s="78" t="s">
        <v>76</v>
      </c>
      <c r="C103" s="104">
        <v>352.94117647058823</v>
      </c>
      <c r="D103" s="105">
        <v>6000</v>
      </c>
      <c r="E103" s="78">
        <f>+D103/Inputs!$J$7</f>
        <v>9419.1522762951336</v>
      </c>
      <c r="H103" s="78">
        <v>1</v>
      </c>
      <c r="I103" s="106">
        <f t="shared" si="1"/>
        <v>0.90909090909090906</v>
      </c>
      <c r="J103" s="78">
        <f>+D32/2</f>
        <v>34356.125680698729</v>
      </c>
      <c r="K103" s="78">
        <f t="shared" si="2"/>
        <v>31232.841527907935</v>
      </c>
      <c r="L103" s="78">
        <f t="shared" ref="L103:L112" si="3">+L102+K103</f>
        <v>-48860.687883856779</v>
      </c>
    </row>
    <row r="104" spans="2:12" hidden="1" x14ac:dyDescent="0.2">
      <c r="B104" s="78" t="s">
        <v>96</v>
      </c>
      <c r="C104" s="104">
        <v>411.76470588235293</v>
      </c>
      <c r="D104" s="105">
        <v>7000</v>
      </c>
      <c r="E104" s="78">
        <f>+D104/Inputs!$J$7</f>
        <v>10989.010989010989</v>
      </c>
      <c r="H104" s="78">
        <v>2</v>
      </c>
      <c r="I104" s="106">
        <f t="shared" si="1"/>
        <v>0.82644628099173545</v>
      </c>
      <c r="J104" s="107">
        <f t="shared" ref="J104:J112" si="4">+$D$32</f>
        <v>68712.251361397459</v>
      </c>
      <c r="K104" s="78">
        <f t="shared" si="2"/>
        <v>56786.984596196242</v>
      </c>
      <c r="L104" s="78">
        <f t="shared" si="3"/>
        <v>7926.2967123394628</v>
      </c>
    </row>
    <row r="105" spans="2:12" hidden="1" x14ac:dyDescent="0.2">
      <c r="B105" s="78" t="s">
        <v>97</v>
      </c>
      <c r="C105" s="104">
        <v>941.17647058823525</v>
      </c>
      <c r="D105" s="105">
        <v>16000</v>
      </c>
      <c r="E105" s="78">
        <f>+D105/Inputs!$J$7</f>
        <v>25117.739403453688</v>
      </c>
      <c r="H105" s="78">
        <v>3</v>
      </c>
      <c r="I105" s="106">
        <f t="shared" si="1"/>
        <v>0.75131480090157754</v>
      </c>
      <c r="J105" s="107">
        <f t="shared" si="4"/>
        <v>68712.251361397459</v>
      </c>
      <c r="K105" s="78">
        <f t="shared" si="2"/>
        <v>51624.531451087481</v>
      </c>
      <c r="L105" s="78">
        <f t="shared" si="3"/>
        <v>59550.828163426944</v>
      </c>
    </row>
    <row r="106" spans="2:12" hidden="1" x14ac:dyDescent="0.2">
      <c r="B106" s="78" t="s">
        <v>98</v>
      </c>
      <c r="C106" s="104">
        <v>235.29411764705881</v>
      </c>
      <c r="D106" s="105">
        <v>4000</v>
      </c>
      <c r="E106" s="78">
        <f>+D106/Inputs!$J$7</f>
        <v>6279.4348508634221</v>
      </c>
      <c r="H106" s="78">
        <v>4</v>
      </c>
      <c r="I106" s="106">
        <f t="shared" si="1"/>
        <v>0.68301345536507052</v>
      </c>
      <c r="J106" s="107">
        <f t="shared" si="4"/>
        <v>68712.251361397459</v>
      </c>
      <c r="K106" s="78">
        <f t="shared" si="2"/>
        <v>46931.392228261349</v>
      </c>
      <c r="L106" s="78">
        <f t="shared" si="3"/>
        <v>106482.22039168829</v>
      </c>
    </row>
    <row r="107" spans="2:12" hidden="1" x14ac:dyDescent="0.2">
      <c r="B107" s="78" t="s">
        <v>99</v>
      </c>
      <c r="C107" s="104">
        <v>588.23529411764707</v>
      </c>
      <c r="D107" s="105">
        <v>10000</v>
      </c>
      <c r="E107" s="78">
        <f>+D107/Inputs!$J$7</f>
        <v>15698.587127158555</v>
      </c>
      <c r="H107" s="78">
        <v>5</v>
      </c>
      <c r="I107" s="106">
        <f t="shared" si="1"/>
        <v>0.62092132305915493</v>
      </c>
      <c r="J107" s="107">
        <f t="shared" si="4"/>
        <v>68712.251361397459</v>
      </c>
      <c r="K107" s="78">
        <f t="shared" si="2"/>
        <v>42664.902025692129</v>
      </c>
      <c r="L107" s="78">
        <f t="shared" si="3"/>
        <v>149147.12241738042</v>
      </c>
    </row>
    <row r="108" spans="2:12" hidden="1" x14ac:dyDescent="0.2">
      <c r="B108" s="78" t="s">
        <v>77</v>
      </c>
      <c r="C108" s="104">
        <v>882.35294117647061</v>
      </c>
      <c r="D108" s="105">
        <v>15000</v>
      </c>
      <c r="E108" s="78">
        <f>+D108/Inputs!$J$7</f>
        <v>23547.880690737835</v>
      </c>
      <c r="H108" s="78">
        <v>6</v>
      </c>
      <c r="I108" s="106">
        <f t="shared" si="1"/>
        <v>0.56447393005377722</v>
      </c>
      <c r="J108" s="107">
        <f t="shared" si="4"/>
        <v>68712.251361397459</v>
      </c>
      <c r="K108" s="78">
        <f t="shared" si="2"/>
        <v>38786.27456881103</v>
      </c>
      <c r="L108" s="78">
        <f t="shared" si="3"/>
        <v>187933.39698619145</v>
      </c>
    </row>
    <row r="109" spans="2:12" hidden="1" x14ac:dyDescent="0.2">
      <c r="B109" s="78" t="s">
        <v>79</v>
      </c>
      <c r="C109" s="104">
        <v>1470.5882352941176</v>
      </c>
      <c r="D109" s="105">
        <v>25000</v>
      </c>
      <c r="E109" s="78">
        <f>+D109/Inputs!$J$7</f>
        <v>39246.467817896388</v>
      </c>
      <c r="H109" s="78">
        <v>7</v>
      </c>
      <c r="I109" s="106">
        <f t="shared" si="1"/>
        <v>0.51315811823070645</v>
      </c>
      <c r="J109" s="107">
        <f t="shared" si="4"/>
        <v>68712.251361397459</v>
      </c>
      <c r="K109" s="78">
        <f t="shared" si="2"/>
        <v>35260.249608010017</v>
      </c>
      <c r="L109" s="78">
        <f t="shared" si="3"/>
        <v>223193.64659420148</v>
      </c>
    </row>
    <row r="110" spans="2:12" hidden="1" x14ac:dyDescent="0.2">
      <c r="B110" s="78" t="s">
        <v>100</v>
      </c>
      <c r="C110" s="104">
        <v>294.11764705882354</v>
      </c>
      <c r="D110" s="105">
        <v>5000</v>
      </c>
      <c r="E110" s="78">
        <f>+D110/Inputs!$J$7</f>
        <v>7849.2935635792774</v>
      </c>
      <c r="H110" s="78">
        <v>8</v>
      </c>
      <c r="I110" s="106">
        <f t="shared" si="1"/>
        <v>0.46650738020973315</v>
      </c>
      <c r="J110" s="107">
        <f t="shared" si="4"/>
        <v>68712.251361397459</v>
      </c>
      <c r="K110" s="78">
        <f t="shared" si="2"/>
        <v>32054.772370918199</v>
      </c>
      <c r="L110" s="78">
        <f t="shared" si="3"/>
        <v>255248.41896511966</v>
      </c>
    </row>
    <row r="111" spans="2:12" hidden="1" x14ac:dyDescent="0.2">
      <c r="B111" s="78" t="s">
        <v>101</v>
      </c>
      <c r="C111" s="104">
        <v>705.88235294117646</v>
      </c>
      <c r="D111" s="105">
        <v>12000</v>
      </c>
      <c r="E111" s="78">
        <f>+D111/Inputs!$J$7</f>
        <v>18838.304552590267</v>
      </c>
      <c r="H111" s="78">
        <v>9</v>
      </c>
      <c r="I111" s="106">
        <f t="shared" si="1"/>
        <v>0.42409761837248466</v>
      </c>
      <c r="J111" s="107">
        <f t="shared" si="4"/>
        <v>68712.251361397459</v>
      </c>
      <c r="K111" s="78">
        <f t="shared" si="2"/>
        <v>29140.702155380179</v>
      </c>
      <c r="L111" s="78">
        <f t="shared" si="3"/>
        <v>284389.12112049985</v>
      </c>
    </row>
    <row r="112" spans="2:12" hidden="1" x14ac:dyDescent="0.2">
      <c r="B112" s="78" t="s">
        <v>102</v>
      </c>
      <c r="C112" s="104">
        <v>1294.1176470588234</v>
      </c>
      <c r="D112" s="105">
        <v>22000</v>
      </c>
      <c r="E112" s="78">
        <f>+D112/Inputs!$J$7</f>
        <v>34536.89167974882</v>
      </c>
      <c r="H112" s="78">
        <v>10</v>
      </c>
      <c r="I112" s="106">
        <f t="shared" si="1"/>
        <v>0.38554328942953148</v>
      </c>
      <c r="J112" s="107">
        <f t="shared" si="4"/>
        <v>68712.251361397459</v>
      </c>
      <c r="K112" s="78">
        <f t="shared" si="2"/>
        <v>26491.547413981978</v>
      </c>
      <c r="L112" s="78">
        <f t="shared" si="3"/>
        <v>310880.66853448184</v>
      </c>
    </row>
    <row r="113" spans="2:9" hidden="1" x14ac:dyDescent="0.2">
      <c r="B113" s="78" t="s">
        <v>103</v>
      </c>
      <c r="C113" s="104">
        <v>2058.8235294117649</v>
      </c>
      <c r="D113" s="105">
        <v>35000</v>
      </c>
      <c r="E113" s="78">
        <f>+D113/Inputs!$J$7</f>
        <v>54945.054945054944</v>
      </c>
      <c r="I113" s="107"/>
    </row>
    <row r="114" spans="2:9" hidden="1" x14ac:dyDescent="0.2">
      <c r="B114" s="78" t="s">
        <v>104</v>
      </c>
      <c r="C114" s="104">
        <v>3529.4117647058824</v>
      </c>
      <c r="D114" s="105">
        <v>60000</v>
      </c>
      <c r="E114" s="78">
        <f>+D114/Inputs!$J$7</f>
        <v>94191.522762951339</v>
      </c>
      <c r="I114" s="107"/>
    </row>
    <row r="115" spans="2:9" hidden="1" x14ac:dyDescent="0.2">
      <c r="B115" s="78" t="s">
        <v>80</v>
      </c>
      <c r="C115" s="104">
        <v>6470.588235294118</v>
      </c>
      <c r="D115" s="105">
        <v>110000</v>
      </c>
      <c r="E115" s="78">
        <f>+D115/Inputs!$J$7</f>
        <v>172684.45839874411</v>
      </c>
      <c r="I115" s="107"/>
    </row>
    <row r="116" spans="2:9" hidden="1" x14ac:dyDescent="0.2">
      <c r="B116" s="78" t="s">
        <v>105</v>
      </c>
      <c r="C116" s="104">
        <v>9411.7647058823532</v>
      </c>
      <c r="D116" s="105">
        <v>160000</v>
      </c>
      <c r="E116" s="78">
        <f>+D116/Inputs!$J$7</f>
        <v>251177.39403453688</v>
      </c>
    </row>
    <row r="117" spans="2:9" hidden="1" x14ac:dyDescent="0.2">
      <c r="B117" s="78" t="s">
        <v>106</v>
      </c>
      <c r="C117" s="104">
        <v>14705.882352941177</v>
      </c>
      <c r="D117" s="105">
        <v>250000</v>
      </c>
      <c r="E117" s="78">
        <f>+D117/Inputs!$J$7</f>
        <v>392464.67817896389</v>
      </c>
    </row>
    <row r="118" spans="2:9" hidden="1" x14ac:dyDescent="0.2">
      <c r="B118" s="78" t="s">
        <v>107</v>
      </c>
      <c r="C118" s="104">
        <v>882.35294117647061</v>
      </c>
      <c r="D118" s="105">
        <v>15000</v>
      </c>
      <c r="E118" s="78">
        <f>+D118/Inputs!$J$7</f>
        <v>23547.880690737835</v>
      </c>
    </row>
    <row r="119" spans="2:9" hidden="1" x14ac:dyDescent="0.2">
      <c r="B119" s="78" t="s">
        <v>108</v>
      </c>
      <c r="C119" s="104">
        <v>2058.8235294117649</v>
      </c>
      <c r="D119" s="105">
        <v>35000</v>
      </c>
      <c r="E119" s="78">
        <f>+D119/Inputs!$J$7</f>
        <v>54945.054945054944</v>
      </c>
    </row>
    <row r="120" spans="2:9" hidden="1" x14ac:dyDescent="0.2">
      <c r="B120" s="78" t="s">
        <v>78</v>
      </c>
      <c r="C120" s="104">
        <v>2941.1764705882351</v>
      </c>
      <c r="D120" s="105">
        <v>50000</v>
      </c>
      <c r="E120" s="78">
        <f>+D120/Inputs!$J$7</f>
        <v>78492.935635792775</v>
      </c>
    </row>
    <row r="121" spans="2:9" hidden="1" x14ac:dyDescent="0.2">
      <c r="B121" s="78" t="s">
        <v>109</v>
      </c>
      <c r="C121" s="104">
        <v>5294.1176470588234</v>
      </c>
      <c r="D121" s="105">
        <v>90000</v>
      </c>
      <c r="E121" s="78">
        <f>+D121/Inputs!$J$7</f>
        <v>141287.28414442699</v>
      </c>
    </row>
    <row r="122" spans="2:9" hidden="1" x14ac:dyDescent="0.2"/>
  </sheetData>
  <sheetProtection password="8510" sheet="1" scenarios="1"/>
  <mergeCells count="7">
    <mergeCell ref="B34:C34"/>
    <mergeCell ref="B35:C35"/>
    <mergeCell ref="B36:C36"/>
    <mergeCell ref="B30:C30"/>
    <mergeCell ref="B31:C31"/>
    <mergeCell ref="B32:C32"/>
    <mergeCell ref="B33:C33"/>
  </mergeCells>
  <phoneticPr fontId="4" type="noConversion"/>
  <dataValidations count="1">
    <dataValidation type="list" allowBlank="1" showErrorMessage="1" sqref="B8:B22">
      <formula1>$B$102:$B$121</formula1>
      <formula2>0</formula2>
    </dataValidation>
  </dataValidations>
  <pageMargins left="0.74791666666666667" right="0.74791666666666667" top="0.98402777777777783" bottom="0.98402777777777783" header="0.51180555555555562" footer="0.51180555555555562"/>
  <pageSetup paperSize="9" scale="85" firstPageNumber="0"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indexed="52"/>
    <pageSetUpPr autoPageBreaks="0" fitToPage="1"/>
  </sheetPr>
  <dimension ref="B1:P77"/>
  <sheetViews>
    <sheetView zoomScaleNormal="100" workbookViewId="0"/>
  </sheetViews>
  <sheetFormatPr defaultRowHeight="12.75" x14ac:dyDescent="0.2"/>
  <cols>
    <col min="1" max="1" width="9.140625" style="78"/>
    <col min="2" max="2" width="10.7109375" style="78" customWidth="1"/>
    <col min="3" max="8" width="11.85546875" style="78" customWidth="1"/>
    <col min="9" max="9" width="9.140625" style="78"/>
    <col min="10" max="11" width="12.28515625" style="78" bestFit="1" customWidth="1"/>
    <col min="12" max="16384" width="9.140625" style="78"/>
  </cols>
  <sheetData>
    <row r="1" spans="2:11" ht="18" x14ac:dyDescent="0.25">
      <c r="B1" s="77" t="s">
        <v>39</v>
      </c>
    </row>
    <row r="3" spans="2:11" ht="15" x14ac:dyDescent="0.2">
      <c r="B3" s="88" t="s">
        <v>47</v>
      </c>
    </row>
    <row r="4" spans="2:11" ht="15" x14ac:dyDescent="0.2">
      <c r="B4" s="88" t="s">
        <v>48</v>
      </c>
    </row>
    <row r="5" spans="2:11" ht="15" x14ac:dyDescent="0.2">
      <c r="B5" s="88" t="s">
        <v>35</v>
      </c>
    </row>
    <row r="6" spans="2:11" ht="13.5" thickBot="1" x14ac:dyDescent="0.25"/>
    <row r="7" spans="2:11" ht="13.5" thickBot="1" x14ac:dyDescent="0.25">
      <c r="B7" s="166" t="s">
        <v>44</v>
      </c>
      <c r="C7" s="169" t="str">
        <f>Inputs!C6</f>
        <v>Process</v>
      </c>
      <c r="D7" s="169"/>
      <c r="E7" s="169"/>
      <c r="F7" s="169"/>
      <c r="G7" s="169"/>
      <c r="H7" s="169"/>
    </row>
    <row r="8" spans="2:11" ht="26.25" thickBot="1" x14ac:dyDescent="0.25">
      <c r="B8" s="167"/>
      <c r="C8" s="79" t="s">
        <v>268</v>
      </c>
      <c r="D8" s="79" t="str">
        <f>'Savings Area I'!D7</f>
        <v>Production</v>
      </c>
      <c r="E8" s="79" t="s">
        <v>110</v>
      </c>
      <c r="F8" s="79" t="s">
        <v>316</v>
      </c>
      <c r="G8" s="79" t="s">
        <v>111</v>
      </c>
      <c r="H8" s="79" t="s">
        <v>45</v>
      </c>
    </row>
    <row r="9" spans="2:11" ht="13.5" thickBot="1" x14ac:dyDescent="0.25">
      <c r="B9" s="168"/>
      <c r="C9" s="83" t="str">
        <f>Inputs!C8</f>
        <v>kWh</v>
      </c>
      <c r="D9" s="83" t="str">
        <f>'Savings Area I'!D8</f>
        <v>t</v>
      </c>
      <c r="E9" s="83" t="str">
        <f>C9&amp;"/"&amp;D9</f>
        <v>kWh/t</v>
      </c>
      <c r="F9" s="83" t="str">
        <f>+C9</f>
        <v>kWh</v>
      </c>
      <c r="G9" s="83" t="str">
        <f>+C9</f>
        <v>kWh</v>
      </c>
      <c r="H9" s="83" t="str">
        <f>+Inputs!J6</f>
        <v>€</v>
      </c>
      <c r="J9" s="78">
        <f>+'Savings Area I'!I8*12/52</f>
        <v>168843.49626886842</v>
      </c>
      <c r="K9" s="78">
        <f>+'Savings Area I'!H8</f>
        <v>119.02084032996066</v>
      </c>
    </row>
    <row r="10" spans="2:11" ht="13.5" thickBot="1" x14ac:dyDescent="0.25">
      <c r="B10" s="108">
        <v>39083</v>
      </c>
      <c r="C10" s="98">
        <v>727095.74835648143</v>
      </c>
      <c r="D10" s="109">
        <v>3791</v>
      </c>
      <c r="E10" s="110">
        <f t="shared" ref="E10:E41" si="0">IF(OR(ISBLANK(C10),ISBLANK(D10)),#N/A,IF(D10=0,#N/A,C10/D10))</f>
        <v>191.79523828976033</v>
      </c>
      <c r="F10" s="111">
        <f t="shared" ref="F10:F41" si="1">IF(OR(ISBLANK(C10),ISBLANK(D10)),#N/A,+$J$9+D10*$K$9)</f>
        <v>620051.50195974926</v>
      </c>
      <c r="G10" s="111">
        <f t="shared" ref="G10:G41" si="2">+F10-C10</f>
        <v>-107044.24639673217</v>
      </c>
      <c r="H10" s="111">
        <f>+G10*(SUM(Inputs!$D$33:$D$44)/SUM(Inputs!$C$33:$C$44))</f>
        <v>-6653.4567550071524</v>
      </c>
    </row>
    <row r="11" spans="2:11" x14ac:dyDescent="0.2">
      <c r="B11" s="108">
        <v>39090</v>
      </c>
      <c r="C11" s="98">
        <v>802061.69678240735</v>
      </c>
      <c r="D11" s="109">
        <v>7501</v>
      </c>
      <c r="E11" s="110">
        <f t="shared" si="0"/>
        <v>106.927302597308</v>
      </c>
      <c r="F11" s="111">
        <f t="shared" si="1"/>
        <v>1061618.8195839033</v>
      </c>
      <c r="G11" s="111">
        <f t="shared" si="2"/>
        <v>259557.12280149595</v>
      </c>
      <c r="H11" s="111">
        <f>H10+G11*(SUM(Inputs!$D$33:$D$44)/SUM(Inputs!$C$33:$C$44))</f>
        <v>9479.6111131464277</v>
      </c>
      <c r="J11" s="78">
        <f>MIN(D10:D62)</f>
        <v>3548</v>
      </c>
      <c r="K11" s="78">
        <f>+$J$9+$K$9*J11</f>
        <v>591129.4377595688</v>
      </c>
    </row>
    <row r="12" spans="2:11" x14ac:dyDescent="0.2">
      <c r="B12" s="108">
        <v>39097</v>
      </c>
      <c r="C12" s="98">
        <v>904960.51035879634</v>
      </c>
      <c r="D12" s="109">
        <v>7530</v>
      </c>
      <c r="E12" s="110">
        <f t="shared" si="0"/>
        <v>120.18067866650682</v>
      </c>
      <c r="F12" s="111">
        <f t="shared" si="1"/>
        <v>1065070.4239534722</v>
      </c>
      <c r="G12" s="111">
        <f t="shared" si="2"/>
        <v>160109.91359467583</v>
      </c>
      <c r="H12" s="111">
        <f>H11+G12*(SUM(Inputs!$D$33:$D$44)/SUM(Inputs!$C$33:$C$44))</f>
        <v>19431.424704340323</v>
      </c>
      <c r="J12" s="78">
        <f>MAX(D10:D62)</f>
        <v>10833</v>
      </c>
      <c r="K12" s="78">
        <f>+$J$9+$K$9*J12</f>
        <v>1458196.2595633324</v>
      </c>
    </row>
    <row r="13" spans="2:11" x14ac:dyDescent="0.2">
      <c r="B13" s="108">
        <v>39104</v>
      </c>
      <c r="C13" s="98">
        <v>858397.16944444447</v>
      </c>
      <c r="D13" s="109">
        <v>6792</v>
      </c>
      <c r="E13" s="110">
        <f t="shared" si="0"/>
        <v>126.38356440583694</v>
      </c>
      <c r="F13" s="111">
        <f t="shared" si="1"/>
        <v>977233.04378996126</v>
      </c>
      <c r="G13" s="111">
        <f t="shared" si="2"/>
        <v>118835.87434551679</v>
      </c>
      <c r="H13" s="111">
        <f>H12+G13*(SUM(Inputs!$D$33:$D$44)/SUM(Inputs!$C$33:$C$44))</f>
        <v>26817.803491771323</v>
      </c>
    </row>
    <row r="14" spans="2:11" x14ac:dyDescent="0.2">
      <c r="B14" s="108">
        <v>39111</v>
      </c>
      <c r="C14" s="98">
        <v>879516.00089120376</v>
      </c>
      <c r="D14" s="109">
        <v>5366</v>
      </c>
      <c r="E14" s="110">
        <f t="shared" si="0"/>
        <v>163.90533002072377</v>
      </c>
      <c r="F14" s="111">
        <f t="shared" si="1"/>
        <v>807509.32547943736</v>
      </c>
      <c r="G14" s="111">
        <f t="shared" si="2"/>
        <v>-72006.675411766395</v>
      </c>
      <c r="H14" s="111">
        <f>H13+G14*(SUM(Inputs!$D$33:$D$44)/SUM(Inputs!$C$33:$C$44))</f>
        <v>22342.146769892151</v>
      </c>
    </row>
    <row r="15" spans="2:11" x14ac:dyDescent="0.2">
      <c r="B15" s="108">
        <v>39118</v>
      </c>
      <c r="C15" s="98">
        <v>1012356.2352662038</v>
      </c>
      <c r="D15" s="109">
        <v>6161</v>
      </c>
      <c r="E15" s="110">
        <f t="shared" si="0"/>
        <v>164.31686986953477</v>
      </c>
      <c r="F15" s="111">
        <f t="shared" si="1"/>
        <v>902130.89354175609</v>
      </c>
      <c r="G15" s="111">
        <f t="shared" si="2"/>
        <v>-110225.34172444767</v>
      </c>
      <c r="H15" s="111">
        <f>H14+G15*(SUM(Inputs!$D$33:$D$44)/SUM(Inputs!$C$33:$C$44))</f>
        <v>15490.96542053299</v>
      </c>
    </row>
    <row r="16" spans="2:11" x14ac:dyDescent="0.2">
      <c r="B16" s="108">
        <v>39125</v>
      </c>
      <c r="C16" s="98">
        <v>519569.40835648146</v>
      </c>
      <c r="D16" s="109">
        <v>4032</v>
      </c>
      <c r="E16" s="110">
        <f t="shared" si="0"/>
        <v>128.86146040587337</v>
      </c>
      <c r="F16" s="111">
        <f t="shared" si="1"/>
        <v>648735.52447926986</v>
      </c>
      <c r="G16" s="111">
        <f t="shared" si="2"/>
        <v>129166.1161227884</v>
      </c>
      <c r="H16" s="111">
        <f>H15+G16*(SUM(Inputs!$D$33:$D$44)/SUM(Inputs!$C$33:$C$44))</f>
        <v>23519.432122517643</v>
      </c>
    </row>
    <row r="17" spans="2:10" x14ac:dyDescent="0.2">
      <c r="B17" s="108">
        <v>39132</v>
      </c>
      <c r="C17" s="98">
        <v>829805.89182870369</v>
      </c>
      <c r="D17" s="109">
        <v>5094</v>
      </c>
      <c r="E17" s="110">
        <f t="shared" si="0"/>
        <v>162.89868312302781</v>
      </c>
      <c r="F17" s="111">
        <f t="shared" si="1"/>
        <v>775135.65690968803</v>
      </c>
      <c r="G17" s="111">
        <f t="shared" si="2"/>
        <v>-54670.234919015667</v>
      </c>
      <c r="H17" s="111">
        <f>H16+G17*(SUM(Inputs!$D$33:$D$44)/SUM(Inputs!$C$33:$C$44))</f>
        <v>20121.341556569605</v>
      </c>
    </row>
    <row r="18" spans="2:10" x14ac:dyDescent="0.2">
      <c r="B18" s="108">
        <v>39139</v>
      </c>
      <c r="C18" s="98">
        <v>1034878.3396180555</v>
      </c>
      <c r="D18" s="109">
        <v>8793</v>
      </c>
      <c r="E18" s="110">
        <f t="shared" si="0"/>
        <v>117.69343109496822</v>
      </c>
      <c r="F18" s="111">
        <f t="shared" si="1"/>
        <v>1215393.7452902126</v>
      </c>
      <c r="G18" s="111">
        <f t="shared" si="2"/>
        <v>180515.40567215707</v>
      </c>
      <c r="H18" s="111">
        <f>H17+G18*(SUM(Inputs!$D$33:$D$44)/SUM(Inputs!$C$33:$C$44))</f>
        <v>31341.481691900928</v>
      </c>
    </row>
    <row r="19" spans="2:10" ht="12.75" customHeight="1" x14ac:dyDescent="0.2">
      <c r="B19" s="108">
        <v>39146</v>
      </c>
      <c r="C19" s="98">
        <v>1378681.3275694444</v>
      </c>
      <c r="D19" s="109">
        <v>8900</v>
      </c>
      <c r="E19" s="110">
        <f t="shared" si="0"/>
        <v>154.90801433364544</v>
      </c>
      <c r="F19" s="111">
        <f t="shared" si="1"/>
        <v>1228128.9752055183</v>
      </c>
      <c r="G19" s="111">
        <f t="shared" si="2"/>
        <v>-150552.35236392613</v>
      </c>
      <c r="H19" s="111">
        <f>H18+G19*(SUM(Inputs!$D$33:$D$44)/SUM(Inputs!$C$33:$C$44))</f>
        <v>21983.729177996913</v>
      </c>
    </row>
    <row r="20" spans="2:10" x14ac:dyDescent="0.2">
      <c r="B20" s="108">
        <v>39153</v>
      </c>
      <c r="C20" s="98">
        <v>1190863.4918518518</v>
      </c>
      <c r="D20" s="109">
        <v>7481</v>
      </c>
      <c r="E20" s="110">
        <f t="shared" si="0"/>
        <v>159.18506775188501</v>
      </c>
      <c r="F20" s="111">
        <f t="shared" si="1"/>
        <v>1059238.4027773042</v>
      </c>
      <c r="G20" s="111">
        <f t="shared" si="2"/>
        <v>-131625.08907454764</v>
      </c>
      <c r="H20" s="111">
        <f>H19+G20*(SUM(Inputs!$D$33:$D$44)/SUM(Inputs!$C$33:$C$44))</f>
        <v>13802.422218389953</v>
      </c>
    </row>
    <row r="21" spans="2:10" x14ac:dyDescent="0.2">
      <c r="B21" s="108">
        <v>39160</v>
      </c>
      <c r="C21" s="98">
        <v>1029624.2489699074</v>
      </c>
      <c r="D21" s="109">
        <v>7150</v>
      </c>
      <c r="E21" s="110">
        <f t="shared" si="0"/>
        <v>144.0033914643227</v>
      </c>
      <c r="F21" s="111">
        <f t="shared" si="1"/>
        <v>1019842.5046280872</v>
      </c>
      <c r="G21" s="111">
        <f t="shared" si="2"/>
        <v>-9781.7443418202456</v>
      </c>
      <c r="H21" s="111">
        <f>H20+G21*(SUM(Inputs!$D$33:$D$44)/SUM(Inputs!$C$33:$C$44))</f>
        <v>13194.426785121866</v>
      </c>
    </row>
    <row r="22" spans="2:10" ht="12.75" customHeight="1" x14ac:dyDescent="0.2">
      <c r="B22" s="108">
        <v>39167</v>
      </c>
      <c r="C22" s="98">
        <v>759197.92289351847</v>
      </c>
      <c r="D22" s="109">
        <v>3548</v>
      </c>
      <c r="E22" s="110">
        <f t="shared" si="0"/>
        <v>213.97912144687669</v>
      </c>
      <c r="F22" s="111">
        <f t="shared" si="1"/>
        <v>591129.4377595688</v>
      </c>
      <c r="G22" s="111">
        <f t="shared" si="2"/>
        <v>-168068.48513394967</v>
      </c>
      <c r="H22" s="111">
        <f>H21+G22*(SUM(Inputs!$D$33:$D$44)/SUM(Inputs!$C$33:$C$44))</f>
        <v>2747.9391376322583</v>
      </c>
      <c r="J22" s="87"/>
    </row>
    <row r="23" spans="2:10" x14ac:dyDescent="0.2">
      <c r="B23" s="108">
        <v>39174</v>
      </c>
      <c r="C23" s="98">
        <v>1026099.0321527778</v>
      </c>
      <c r="D23" s="109">
        <v>5534</v>
      </c>
      <c r="E23" s="110">
        <f t="shared" si="0"/>
        <v>185.41724469692406</v>
      </c>
      <c r="F23" s="111">
        <f t="shared" si="1"/>
        <v>827504.82665487076</v>
      </c>
      <c r="G23" s="111">
        <f t="shared" si="2"/>
        <v>-198594.20549790701</v>
      </c>
      <c r="H23" s="111">
        <f>H22+G23*(SUM(Inputs!$D$33:$D$44)/SUM(Inputs!$C$33:$C$44))</f>
        <v>-9595.9093414174822</v>
      </c>
    </row>
    <row r="24" spans="2:10" x14ac:dyDescent="0.2">
      <c r="B24" s="108">
        <v>39181</v>
      </c>
      <c r="C24" s="98">
        <v>1401709.9041087963</v>
      </c>
      <c r="D24" s="109">
        <v>9966</v>
      </c>
      <c r="E24" s="110">
        <f t="shared" si="0"/>
        <v>140.64919768300183</v>
      </c>
      <c r="F24" s="111">
        <f t="shared" si="1"/>
        <v>1355005.1909972564</v>
      </c>
      <c r="G24" s="111">
        <f t="shared" si="2"/>
        <v>-46704.713111539837</v>
      </c>
      <c r="H24" s="111">
        <f>H23+G24*(SUM(Inputs!$D$33:$D$44)/SUM(Inputs!$C$33:$C$44))</f>
        <v>-12498.893849253041</v>
      </c>
    </row>
    <row r="25" spans="2:10" x14ac:dyDescent="0.2">
      <c r="B25" s="108">
        <v>39188</v>
      </c>
      <c r="C25" s="98">
        <v>834500.91137731483</v>
      </c>
      <c r="D25" s="109">
        <v>7083</v>
      </c>
      <c r="E25" s="110">
        <f t="shared" si="0"/>
        <v>117.81743772092543</v>
      </c>
      <c r="F25" s="111">
        <f t="shared" si="1"/>
        <v>1011868.1083259798</v>
      </c>
      <c r="G25" s="111">
        <f t="shared" si="2"/>
        <v>177367.19694866496</v>
      </c>
      <c r="H25" s="111">
        <f>H24+G25*(SUM(Inputs!$D$33:$D$44)/SUM(Inputs!$C$33:$C$44))</f>
        <v>-1474.4342040235242</v>
      </c>
    </row>
    <row r="26" spans="2:10" x14ac:dyDescent="0.2">
      <c r="B26" s="108">
        <v>39195</v>
      </c>
      <c r="C26" s="98">
        <v>1312973.4331944445</v>
      </c>
      <c r="D26" s="109">
        <v>8239</v>
      </c>
      <c r="E26" s="110">
        <f t="shared" si="0"/>
        <v>159.36077596728299</v>
      </c>
      <c r="F26" s="111">
        <f t="shared" si="1"/>
        <v>1149456.1997474143</v>
      </c>
      <c r="G26" s="111">
        <f t="shared" si="2"/>
        <v>-163517.23344703019</v>
      </c>
      <c r="H26" s="111">
        <f>H25+G26*(SUM(Inputs!$D$33:$D$44)/SUM(Inputs!$C$33:$C$44))</f>
        <v>-11638.033631927363</v>
      </c>
    </row>
    <row r="27" spans="2:10" x14ac:dyDescent="0.2">
      <c r="B27" s="108">
        <v>39202</v>
      </c>
      <c r="C27" s="98">
        <v>981440.49918981479</v>
      </c>
      <c r="D27" s="109">
        <v>9203</v>
      </c>
      <c r="E27" s="110">
        <f t="shared" si="0"/>
        <v>106.6435400619162</v>
      </c>
      <c r="F27" s="111">
        <f t="shared" si="1"/>
        <v>1264192.2898254965</v>
      </c>
      <c r="G27" s="111">
        <f t="shared" si="2"/>
        <v>282751.79063568171</v>
      </c>
      <c r="H27" s="111">
        <f>H26+G27*(SUM(Inputs!$D$33:$D$44)/SUM(Inputs!$C$33:$C$44))</f>
        <v>5936.7251684930961</v>
      </c>
    </row>
    <row r="28" spans="2:10" x14ac:dyDescent="0.2">
      <c r="B28" s="108">
        <v>39209</v>
      </c>
      <c r="C28" s="98">
        <v>1290224.3977546296</v>
      </c>
      <c r="D28" s="109">
        <v>8481</v>
      </c>
      <c r="E28" s="110">
        <f t="shared" si="0"/>
        <v>152.13116351310336</v>
      </c>
      <c r="F28" s="111">
        <f t="shared" si="1"/>
        <v>1178259.2431072649</v>
      </c>
      <c r="G28" s="111">
        <f t="shared" si="2"/>
        <v>-111965.15464736475</v>
      </c>
      <c r="H28" s="111">
        <f>H27+G28*(SUM(Inputs!$D$33:$D$44)/SUM(Inputs!$C$33:$C$44))</f>
        <v>-1022.5962298092736</v>
      </c>
    </row>
    <row r="29" spans="2:10" x14ac:dyDescent="0.2">
      <c r="B29" s="108">
        <v>39216</v>
      </c>
      <c r="C29" s="98">
        <v>652093.33493055555</v>
      </c>
      <c r="D29" s="109">
        <v>3561</v>
      </c>
      <c r="E29" s="110">
        <f t="shared" si="0"/>
        <v>183.12084665278167</v>
      </c>
      <c r="F29" s="111">
        <f t="shared" si="1"/>
        <v>592676.70868385839</v>
      </c>
      <c r="G29" s="111">
        <f t="shared" si="2"/>
        <v>-59416.626246697153</v>
      </c>
      <c r="H29" s="111">
        <f>H28+G29*(SUM(Inputs!$D$33:$D$44)/SUM(Inputs!$C$33:$C$44))</f>
        <v>-4715.7041414260057</v>
      </c>
    </row>
    <row r="30" spans="2:10" x14ac:dyDescent="0.2">
      <c r="B30" s="108">
        <v>39223</v>
      </c>
      <c r="C30" s="98">
        <v>862924.27680555556</v>
      </c>
      <c r="D30" s="109">
        <v>5377</v>
      </c>
      <c r="E30" s="110">
        <f t="shared" si="0"/>
        <v>160.48433639679291</v>
      </c>
      <c r="F30" s="111">
        <f t="shared" si="1"/>
        <v>808818.55472306698</v>
      </c>
      <c r="G30" s="111">
        <f t="shared" si="2"/>
        <v>-54105.722082488588</v>
      </c>
      <c r="H30" s="111">
        <f>H29+G30*(SUM(Inputs!$D$33:$D$44)/SUM(Inputs!$C$33:$C$44))</f>
        <v>-8078.706770638435</v>
      </c>
    </row>
    <row r="31" spans="2:10" x14ac:dyDescent="0.2">
      <c r="B31" s="108">
        <v>39230</v>
      </c>
      <c r="C31" s="98">
        <v>831574.57976851857</v>
      </c>
      <c r="D31" s="109">
        <v>4714</v>
      </c>
      <c r="E31" s="110">
        <f t="shared" si="0"/>
        <v>176.40529905993182</v>
      </c>
      <c r="F31" s="111">
        <f t="shared" si="1"/>
        <v>729907.73758430302</v>
      </c>
      <c r="G31" s="111">
        <f t="shared" si="2"/>
        <v>-101666.84218421555</v>
      </c>
      <c r="H31" s="111">
        <f>H30+G31*(SUM(Inputs!$D$33:$D$44)/SUM(Inputs!$C$33:$C$44))</f>
        <v>-14397.924857183489</v>
      </c>
    </row>
    <row r="32" spans="2:10" x14ac:dyDescent="0.2">
      <c r="B32" s="108">
        <v>39237</v>
      </c>
      <c r="C32" s="98">
        <v>1020255.2828819444</v>
      </c>
      <c r="D32" s="109">
        <v>7924</v>
      </c>
      <c r="E32" s="110">
        <f t="shared" si="0"/>
        <v>128.75508365496523</v>
      </c>
      <c r="F32" s="111">
        <f t="shared" si="1"/>
        <v>1111964.6350434767</v>
      </c>
      <c r="G32" s="111">
        <f t="shared" si="2"/>
        <v>91709.352161532268</v>
      </c>
      <c r="H32" s="111">
        <f>H31+G32*(SUM(Inputs!$D$33:$D$44)/SUM(Inputs!$C$33:$C$44))</f>
        <v>-8697.625876377133</v>
      </c>
    </row>
    <row r="33" spans="2:8" x14ac:dyDescent="0.2">
      <c r="B33" s="108">
        <v>39244</v>
      </c>
      <c r="C33" s="98">
        <v>715407.49562499998</v>
      </c>
      <c r="D33" s="109">
        <v>5944</v>
      </c>
      <c r="E33" s="110">
        <f t="shared" si="0"/>
        <v>120.35792322089502</v>
      </c>
      <c r="F33" s="111">
        <f t="shared" si="1"/>
        <v>876303.37119015458</v>
      </c>
      <c r="G33" s="111">
        <f t="shared" si="2"/>
        <v>160895.87556515459</v>
      </c>
      <c r="H33" s="111">
        <f>H32+G33*(SUM(Inputs!$D$33:$D$44)/SUM(Inputs!$C$33:$C$44))</f>
        <v>1303.0400740764981</v>
      </c>
    </row>
    <row r="34" spans="2:8" x14ac:dyDescent="0.2">
      <c r="B34" s="108">
        <v>39251</v>
      </c>
      <c r="C34" s="98">
        <v>939207.7661458333</v>
      </c>
      <c r="D34" s="109">
        <v>7832</v>
      </c>
      <c r="E34" s="110">
        <f t="shared" si="0"/>
        <v>119.91927555488168</v>
      </c>
      <c r="F34" s="111">
        <f t="shared" si="1"/>
        <v>1101014.7177331203</v>
      </c>
      <c r="G34" s="111">
        <f t="shared" si="2"/>
        <v>161806.95158728701</v>
      </c>
      <c r="H34" s="111">
        <f>H33+G34*(SUM(Inputs!$D$33:$D$44)/SUM(Inputs!$C$33:$C$44))</f>
        <v>11360.334989820944</v>
      </c>
    </row>
    <row r="35" spans="2:8" x14ac:dyDescent="0.2">
      <c r="B35" s="108">
        <v>39258</v>
      </c>
      <c r="C35" s="98">
        <v>756369.06577546301</v>
      </c>
      <c r="D35" s="109">
        <v>6820</v>
      </c>
      <c r="E35" s="110">
        <f t="shared" si="0"/>
        <v>110.9045550990415</v>
      </c>
      <c r="F35" s="111">
        <f t="shared" si="1"/>
        <v>980565.6273192002</v>
      </c>
      <c r="G35" s="111">
        <f t="shared" si="2"/>
        <v>224196.56154373719</v>
      </c>
      <c r="H35" s="111">
        <f>H34+G35*(SUM(Inputs!$D$33:$D$44)/SUM(Inputs!$C$33:$C$44))</f>
        <v>25295.52699746997</v>
      </c>
    </row>
    <row r="36" spans="2:8" x14ac:dyDescent="0.2">
      <c r="B36" s="108">
        <v>39265</v>
      </c>
      <c r="C36" s="98">
        <v>837592.76417824079</v>
      </c>
      <c r="D36" s="109">
        <v>5601</v>
      </c>
      <c r="E36" s="110">
        <f t="shared" si="0"/>
        <v>149.54343227606512</v>
      </c>
      <c r="F36" s="111">
        <f t="shared" si="1"/>
        <v>835479.22295697813</v>
      </c>
      <c r="G36" s="111">
        <f t="shared" si="2"/>
        <v>-2113.5412212626543</v>
      </c>
      <c r="H36" s="111">
        <f>H35+G36*(SUM(Inputs!$D$33:$D$44)/SUM(Inputs!$C$33:$C$44))</f>
        <v>25164.157441525062</v>
      </c>
    </row>
    <row r="37" spans="2:8" x14ac:dyDescent="0.2">
      <c r="B37" s="108">
        <v>39272</v>
      </c>
      <c r="C37" s="98">
        <v>1078530.6381018518</v>
      </c>
      <c r="D37" s="109">
        <v>8467</v>
      </c>
      <c r="E37" s="110">
        <f t="shared" si="0"/>
        <v>127.38049345716922</v>
      </c>
      <c r="F37" s="111">
        <f t="shared" si="1"/>
        <v>1176592.9513426453</v>
      </c>
      <c r="G37" s="111">
        <f t="shared" si="2"/>
        <v>98062.313240793534</v>
      </c>
      <c r="H37" s="111">
        <f>H36+G37*(SUM(Inputs!$D$33:$D$44)/SUM(Inputs!$C$33:$C$44))</f>
        <v>31259.331936242259</v>
      </c>
    </row>
    <row r="38" spans="2:8" x14ac:dyDescent="0.2">
      <c r="B38" s="108">
        <v>39279</v>
      </c>
      <c r="C38" s="98">
        <v>901782.56731481478</v>
      </c>
      <c r="D38" s="109">
        <v>4449</v>
      </c>
      <c r="E38" s="110">
        <f t="shared" si="0"/>
        <v>202.69331699591251</v>
      </c>
      <c r="F38" s="111">
        <f t="shared" si="1"/>
        <v>698367.21489686344</v>
      </c>
      <c r="G38" s="111">
        <f t="shared" si="2"/>
        <v>-203415.35241795133</v>
      </c>
      <c r="H38" s="111">
        <f>H37+G38*(SUM(Inputs!$D$33:$D$44)/SUM(Inputs!$C$33:$C$44))</f>
        <v>18615.819592745618</v>
      </c>
    </row>
    <row r="39" spans="2:8" x14ac:dyDescent="0.2">
      <c r="B39" s="108">
        <v>39286</v>
      </c>
      <c r="C39" s="98">
        <v>1304427.4326851852</v>
      </c>
      <c r="D39" s="109">
        <v>9015</v>
      </c>
      <c r="E39" s="110">
        <f t="shared" si="0"/>
        <v>144.69522270495676</v>
      </c>
      <c r="F39" s="111">
        <f t="shared" si="1"/>
        <v>1241816.3718434637</v>
      </c>
      <c r="G39" s="111">
        <f t="shared" si="2"/>
        <v>-62611.060841721483</v>
      </c>
      <c r="H39" s="111">
        <f>H38+G39*(SUM(Inputs!$D$33:$D$44)/SUM(Inputs!$C$33:$C$44))</f>
        <v>14724.157969461652</v>
      </c>
    </row>
    <row r="40" spans="2:8" x14ac:dyDescent="0.2">
      <c r="B40" s="108">
        <v>39293</v>
      </c>
      <c r="C40" s="98">
        <v>657090.64579861111</v>
      </c>
      <c r="D40" s="109">
        <v>3841</v>
      </c>
      <c r="E40" s="110">
        <f t="shared" si="0"/>
        <v>171.07280546696461</v>
      </c>
      <c r="F40" s="111">
        <f t="shared" si="1"/>
        <v>626002.54397624731</v>
      </c>
      <c r="G40" s="111">
        <f t="shared" si="2"/>
        <v>-31088.101822363795</v>
      </c>
      <c r="H40" s="111">
        <f>H39+G40*(SUM(Inputs!$D$33:$D$44)/SUM(Inputs!$C$33:$C$44))</f>
        <v>12791.841679394603</v>
      </c>
    </row>
    <row r="41" spans="2:8" x14ac:dyDescent="0.2">
      <c r="B41" s="108">
        <v>39300</v>
      </c>
      <c r="C41" s="98">
        <v>1611044.5220601852</v>
      </c>
      <c r="D41" s="109">
        <v>10502</v>
      </c>
      <c r="E41" s="110">
        <f t="shared" si="0"/>
        <v>153.40359189299039</v>
      </c>
      <c r="F41" s="111">
        <f t="shared" si="1"/>
        <v>1418800.3614141154</v>
      </c>
      <c r="G41" s="111">
        <f t="shared" si="2"/>
        <v>-192244.16064606979</v>
      </c>
      <c r="H41" s="111">
        <f>H40+G41*(SUM(Inputs!$D$33:$D$44)/SUM(Inputs!$C$33:$C$44))</f>
        <v>842.68745282683994</v>
      </c>
    </row>
    <row r="42" spans="2:8" x14ac:dyDescent="0.2">
      <c r="B42" s="108">
        <v>39307</v>
      </c>
      <c r="C42" s="98">
        <v>1034132.5139930556</v>
      </c>
      <c r="D42" s="109">
        <v>7830</v>
      </c>
      <c r="E42" s="110">
        <f t="shared" ref="E42:E62" si="3">IF(OR(ISBLANK(C42),ISBLANK(D42)),#N/A,IF(D42=0,#N/A,C42/D42))</f>
        <v>132.07311800677593</v>
      </c>
      <c r="F42" s="111">
        <f t="shared" ref="F42:F62" si="4">IF(OR(ISBLANK(C42),ISBLANK(D42)),#N/A,+$J$9+D42*$K$9)</f>
        <v>1100776.6760524604</v>
      </c>
      <c r="G42" s="111">
        <f t="shared" ref="G42:G62" si="5">+F42-C42</f>
        <v>66644.162059404887</v>
      </c>
      <c r="H42" s="111">
        <f>H41+G42*(SUM(Inputs!$D$33:$D$44)/SUM(Inputs!$C$33:$C$44))</f>
        <v>4985.031064575368</v>
      </c>
    </row>
    <row r="43" spans="2:8" x14ac:dyDescent="0.2">
      <c r="B43" s="108">
        <v>39314</v>
      </c>
      <c r="C43" s="98">
        <v>1298037.9520949074</v>
      </c>
      <c r="D43" s="109">
        <v>8036</v>
      </c>
      <c r="E43" s="110">
        <f t="shared" si="3"/>
        <v>161.52786860314924</v>
      </c>
      <c r="F43" s="111">
        <f t="shared" si="4"/>
        <v>1125294.9691604322</v>
      </c>
      <c r="G43" s="111">
        <f t="shared" si="5"/>
        <v>-172742.98293447518</v>
      </c>
      <c r="H43" s="111">
        <f>H42+G43*(SUM(Inputs!$D$33:$D$44)/SUM(Inputs!$C$33:$C$44))</f>
        <v>-5752.0053047194515</v>
      </c>
    </row>
    <row r="44" spans="2:8" x14ac:dyDescent="0.2">
      <c r="B44" s="108">
        <v>39321</v>
      </c>
      <c r="C44" s="98">
        <v>1024971.3288310185</v>
      </c>
      <c r="D44" s="109">
        <v>7373</v>
      </c>
      <c r="E44" s="110">
        <f t="shared" si="3"/>
        <v>139.01686271951968</v>
      </c>
      <c r="F44" s="111">
        <f t="shared" si="4"/>
        <v>1046384.1520216684</v>
      </c>
      <c r="G44" s="111">
        <f t="shared" si="5"/>
        <v>21412.823190649855</v>
      </c>
      <c r="H44" s="111">
        <f>H43+G44*(SUM(Inputs!$D$33:$D$44)/SUM(Inputs!$C$33:$C$44))</f>
        <v>-4421.066950745927</v>
      </c>
    </row>
    <row r="45" spans="2:8" x14ac:dyDescent="0.2">
      <c r="B45" s="108">
        <v>39328</v>
      </c>
      <c r="C45" s="98">
        <v>741465.06351851847</v>
      </c>
      <c r="D45" s="109">
        <v>4716</v>
      </c>
      <c r="E45" s="110">
        <f t="shared" si="3"/>
        <v>157.2232959114755</v>
      </c>
      <c r="F45" s="111">
        <f t="shared" si="4"/>
        <v>730145.77926496288</v>
      </c>
      <c r="G45" s="111">
        <f t="shared" si="5"/>
        <v>-11319.284253555583</v>
      </c>
      <c r="H45" s="111">
        <f>H44+G45*(SUM(Inputs!$D$33:$D$44)/SUM(Inputs!$C$33:$C$44))</f>
        <v>-5124.6299241311517</v>
      </c>
    </row>
    <row r="46" spans="2:8" x14ac:dyDescent="0.2">
      <c r="B46" s="108">
        <v>39335</v>
      </c>
      <c r="C46" s="98">
        <v>962318.1811226852</v>
      </c>
      <c r="D46" s="109">
        <v>7048</v>
      </c>
      <c r="E46" s="110">
        <f t="shared" si="3"/>
        <v>136.53776690162957</v>
      </c>
      <c r="F46" s="111">
        <f t="shared" si="4"/>
        <v>1007702.3789144312</v>
      </c>
      <c r="G46" s="111">
        <f t="shared" si="5"/>
        <v>45384.197791746003</v>
      </c>
      <c r="H46" s="111">
        <f>H45+G46*(SUM(Inputs!$D$33:$D$44)/SUM(Inputs!$C$33:$C$44))</f>
        <v>-2303.7235463242696</v>
      </c>
    </row>
    <row r="47" spans="2:8" x14ac:dyDescent="0.2">
      <c r="B47" s="108">
        <v>39342</v>
      </c>
      <c r="C47" s="98">
        <v>1124145.7583796296</v>
      </c>
      <c r="D47" s="109">
        <v>7578</v>
      </c>
      <c r="E47" s="110">
        <f t="shared" si="3"/>
        <v>148.34333048028893</v>
      </c>
      <c r="F47" s="111">
        <f t="shared" si="4"/>
        <v>1070783.4242893104</v>
      </c>
      <c r="G47" s="111">
        <f t="shared" si="5"/>
        <v>-53362.334090319229</v>
      </c>
      <c r="H47" s="111">
        <f>H46+G47*(SUM(Inputs!$D$33:$D$44)/SUM(Inputs!$C$33:$C$44))</f>
        <v>-5620.5200502699663</v>
      </c>
    </row>
    <row r="48" spans="2:8" x14ac:dyDescent="0.2">
      <c r="B48" s="108">
        <v>39349</v>
      </c>
      <c r="C48" s="98">
        <v>861832.96704861114</v>
      </c>
      <c r="D48" s="109">
        <v>7302</v>
      </c>
      <c r="E48" s="110">
        <f t="shared" si="3"/>
        <v>118.02697439723516</v>
      </c>
      <c r="F48" s="111">
        <f t="shared" si="4"/>
        <v>1037933.6723582412</v>
      </c>
      <c r="G48" s="111">
        <f t="shared" si="5"/>
        <v>176100.70530963002</v>
      </c>
      <c r="H48" s="111">
        <f>H47+G48*(SUM(Inputs!$D$33:$D$44)/SUM(Inputs!$C$33:$C$44))</f>
        <v>5325.2193681884055</v>
      </c>
    </row>
    <row r="49" spans="2:8" x14ac:dyDescent="0.2">
      <c r="B49" s="108">
        <v>39356</v>
      </c>
      <c r="C49" s="98">
        <v>718706.86729166668</v>
      </c>
      <c r="D49" s="109">
        <v>4705</v>
      </c>
      <c r="E49" s="110">
        <f t="shared" si="3"/>
        <v>152.75385064647537</v>
      </c>
      <c r="F49" s="111">
        <f t="shared" si="4"/>
        <v>728836.55002133339</v>
      </c>
      <c r="G49" s="111">
        <f t="shared" si="5"/>
        <v>10129.682729666703</v>
      </c>
      <c r="H49" s="111">
        <f>H48+G49*(SUM(Inputs!$D$33:$D$44)/SUM(Inputs!$C$33:$C$44))</f>
        <v>5954.8413072694557</v>
      </c>
    </row>
    <row r="50" spans="2:8" x14ac:dyDescent="0.2">
      <c r="B50" s="108">
        <v>39363</v>
      </c>
      <c r="C50" s="98">
        <v>1594406.6304629629</v>
      </c>
      <c r="D50" s="109">
        <v>9645</v>
      </c>
      <c r="E50" s="110">
        <f t="shared" si="3"/>
        <v>165.30913742487951</v>
      </c>
      <c r="F50" s="111">
        <f t="shared" si="4"/>
        <v>1316799.501251339</v>
      </c>
      <c r="G50" s="111">
        <f t="shared" si="5"/>
        <v>-277607.12921162392</v>
      </c>
      <c r="H50" s="111">
        <f>H49+G50*(SUM(Inputs!$D$33:$D$44)/SUM(Inputs!$C$33:$C$44))</f>
        <v>-11300.145217140405</v>
      </c>
    </row>
    <row r="51" spans="2:8" x14ac:dyDescent="0.2">
      <c r="B51" s="108">
        <v>39370</v>
      </c>
      <c r="C51" s="98">
        <v>1620255.7079282408</v>
      </c>
      <c r="D51" s="109">
        <v>10762</v>
      </c>
      <c r="E51" s="110">
        <f t="shared" si="3"/>
        <v>150.55340159154812</v>
      </c>
      <c r="F51" s="111">
        <f t="shared" si="4"/>
        <v>1449745.7798999052</v>
      </c>
      <c r="G51" s="111">
        <f t="shared" si="5"/>
        <v>-170509.92802833556</v>
      </c>
      <c r="H51" s="111">
        <f>H50+G51*(SUM(Inputs!$D$33:$D$44)/SUM(Inputs!$C$33:$C$44))</f>
        <v>-21898.383521619195</v>
      </c>
    </row>
    <row r="52" spans="2:8" x14ac:dyDescent="0.2">
      <c r="B52" s="108">
        <v>39377</v>
      </c>
      <c r="C52" s="98">
        <v>1228239.2614120371</v>
      </c>
      <c r="D52" s="109">
        <v>10707</v>
      </c>
      <c r="E52" s="110">
        <f t="shared" si="3"/>
        <v>114.71366969384862</v>
      </c>
      <c r="F52" s="111">
        <f t="shared" si="4"/>
        <v>1443199.6336817574</v>
      </c>
      <c r="G52" s="111">
        <f t="shared" si="5"/>
        <v>214960.3722697203</v>
      </c>
      <c r="H52" s="111">
        <f>H51+G52*(SUM(Inputs!$D$33:$D$44)/SUM(Inputs!$C$33:$C$44))</f>
        <v>-8537.2773521568761</v>
      </c>
    </row>
    <row r="53" spans="2:8" x14ac:dyDescent="0.2">
      <c r="B53" s="108">
        <v>39384</v>
      </c>
      <c r="C53" s="98">
        <v>932333.05306712969</v>
      </c>
      <c r="D53" s="109">
        <v>9731</v>
      </c>
      <c r="E53" s="110">
        <f t="shared" si="3"/>
        <v>95.81061073549786</v>
      </c>
      <c r="F53" s="111">
        <f t="shared" si="4"/>
        <v>1327035.2935197155</v>
      </c>
      <c r="G53" s="111">
        <f t="shared" si="5"/>
        <v>394702.24045258586</v>
      </c>
      <c r="H53" s="111">
        <f>H52+G53*(SUM(Inputs!$D$33:$D$44)/SUM(Inputs!$C$33:$C$44))</f>
        <v>15995.888851121521</v>
      </c>
    </row>
    <row r="54" spans="2:8" x14ac:dyDescent="0.2">
      <c r="B54" s="108">
        <v>39391</v>
      </c>
      <c r="C54" s="98">
        <v>813124.17221064819</v>
      </c>
      <c r="D54" s="109">
        <v>4113</v>
      </c>
      <c r="E54" s="110">
        <f t="shared" si="3"/>
        <v>197.69612745213911</v>
      </c>
      <c r="F54" s="111">
        <f t="shared" si="4"/>
        <v>658376.21254599665</v>
      </c>
      <c r="G54" s="111">
        <f t="shared" si="5"/>
        <v>-154747.95966465154</v>
      </c>
      <c r="H54" s="111">
        <f>H53+G54*(SUM(Inputs!$D$33:$D$44)/SUM(Inputs!$C$33:$C$44))</f>
        <v>6377.3535985273011</v>
      </c>
    </row>
    <row r="55" spans="2:8" x14ac:dyDescent="0.2">
      <c r="B55" s="108">
        <v>39398</v>
      </c>
      <c r="C55" s="98">
        <v>450930.89597222221</v>
      </c>
      <c r="D55" s="109">
        <v>3734</v>
      </c>
      <c r="E55" s="110">
        <f t="shared" si="3"/>
        <v>120.76349651103969</v>
      </c>
      <c r="F55" s="111">
        <f t="shared" si="4"/>
        <v>613267.31406094157</v>
      </c>
      <c r="G55" s="111">
        <f t="shared" si="5"/>
        <v>162336.41808871937</v>
      </c>
      <c r="H55" s="111">
        <f>H54+G55*(SUM(Inputs!$D$33:$D$44)/SUM(Inputs!$C$33:$C$44))</f>
        <v>16467.558106231027</v>
      </c>
    </row>
    <row r="56" spans="2:8" x14ac:dyDescent="0.2">
      <c r="B56" s="108">
        <v>39405</v>
      </c>
      <c r="C56" s="98">
        <v>527917.46429398144</v>
      </c>
      <c r="D56" s="109">
        <v>4103</v>
      </c>
      <c r="E56" s="110">
        <f t="shared" si="3"/>
        <v>128.66621113672471</v>
      </c>
      <c r="F56" s="111">
        <f t="shared" si="4"/>
        <v>657186.00414269697</v>
      </c>
      <c r="G56" s="111">
        <f t="shared" si="5"/>
        <v>129268.53984871553</v>
      </c>
      <c r="H56" s="111">
        <f>H55+G56*(SUM(Inputs!$D$33:$D$44)/SUM(Inputs!$C$33:$C$44))</f>
        <v>24502.39107127121</v>
      </c>
    </row>
    <row r="57" spans="2:8" x14ac:dyDescent="0.2">
      <c r="B57" s="108">
        <v>39412</v>
      </c>
      <c r="C57" s="98">
        <v>1713113.5489467592</v>
      </c>
      <c r="D57" s="109">
        <v>10833</v>
      </c>
      <c r="E57" s="110">
        <f t="shared" si="3"/>
        <v>158.13842416198275</v>
      </c>
      <c r="F57" s="111">
        <f t="shared" si="4"/>
        <v>1458196.2595633324</v>
      </c>
      <c r="G57" s="111">
        <f t="shared" si="5"/>
        <v>-254917.28938342677</v>
      </c>
      <c r="H57" s="111">
        <f>H56+G57*(SUM(Inputs!$D$33:$D$44)/SUM(Inputs!$C$33:$C$44))</f>
        <v>8657.7173208467138</v>
      </c>
    </row>
    <row r="58" spans="2:8" x14ac:dyDescent="0.2">
      <c r="B58" s="108">
        <v>39419</v>
      </c>
      <c r="C58" s="98">
        <v>1171003.0154166666</v>
      </c>
      <c r="D58" s="109">
        <v>9406</v>
      </c>
      <c r="E58" s="110">
        <f t="shared" si="3"/>
        <v>124.4953237738323</v>
      </c>
      <c r="F58" s="111">
        <f t="shared" si="4"/>
        <v>1288353.5204124784</v>
      </c>
      <c r="G58" s="111">
        <f t="shared" si="5"/>
        <v>117350.50499581173</v>
      </c>
      <c r="H58" s="111">
        <f>H57+G58*(SUM(Inputs!$D$33:$D$44)/SUM(Inputs!$C$33:$C$44))</f>
        <v>15951.771288718079</v>
      </c>
    </row>
    <row r="59" spans="2:8" x14ac:dyDescent="0.2">
      <c r="B59" s="108">
        <v>39426</v>
      </c>
      <c r="C59" s="98">
        <v>939682.37622685183</v>
      </c>
      <c r="D59" s="109">
        <v>5604</v>
      </c>
      <c r="E59" s="110">
        <f t="shared" si="3"/>
        <v>167.68065243162951</v>
      </c>
      <c r="F59" s="111">
        <f t="shared" si="4"/>
        <v>835836.28547796805</v>
      </c>
      <c r="G59" s="111">
        <f t="shared" si="5"/>
        <v>-103846.09074888378</v>
      </c>
      <c r="H59" s="111">
        <f>H58+G59*(SUM(Inputs!$D$33:$D$44)/SUM(Inputs!$C$33:$C$44))</f>
        <v>9497.0995316441804</v>
      </c>
    </row>
    <row r="60" spans="2:8" x14ac:dyDescent="0.2">
      <c r="B60" s="108">
        <v>39433</v>
      </c>
      <c r="C60" s="98">
        <v>1048882.8210648149</v>
      </c>
      <c r="D60" s="109">
        <v>6084</v>
      </c>
      <c r="E60" s="110">
        <f t="shared" si="3"/>
        <v>172.40020070098865</v>
      </c>
      <c r="F60" s="111">
        <f t="shared" si="4"/>
        <v>892966.28883634915</v>
      </c>
      <c r="G60" s="111">
        <f t="shared" si="5"/>
        <v>-155916.53222846577</v>
      </c>
      <c r="H60" s="111">
        <f>H59+G60*(SUM(Inputs!$D$33:$D$44)/SUM(Inputs!$C$33:$C$44))</f>
        <v>-194.06967634834837</v>
      </c>
    </row>
    <row r="61" spans="2:8" x14ac:dyDescent="0.2">
      <c r="B61" s="108">
        <v>39440</v>
      </c>
      <c r="C61" s="98">
        <v>775665.0779513889</v>
      </c>
      <c r="D61" s="109">
        <v>4935</v>
      </c>
      <c r="E61" s="110">
        <f t="shared" si="3"/>
        <v>157.17630758893392</v>
      </c>
      <c r="F61" s="111">
        <f t="shared" si="4"/>
        <v>756211.34329722438</v>
      </c>
      <c r="G61" s="111">
        <f t="shared" si="5"/>
        <v>-19453.734654164524</v>
      </c>
      <c r="H61" s="111">
        <f>H60+G61*(SUM(Inputs!$D$33:$D$44)/SUM(Inputs!$C$33:$C$44))</f>
        <v>-1403.2386564834549</v>
      </c>
    </row>
    <row r="62" spans="2:8" x14ac:dyDescent="0.2">
      <c r="B62" s="108">
        <v>39447</v>
      </c>
      <c r="C62" s="98">
        <v>1121265.6086226851</v>
      </c>
      <c r="D62" s="109">
        <v>9249</v>
      </c>
      <c r="E62" s="110">
        <f t="shared" si="3"/>
        <v>121.23100968998649</v>
      </c>
      <c r="F62" s="111">
        <f t="shared" si="4"/>
        <v>1269667.2484806746</v>
      </c>
      <c r="G62" s="111">
        <f t="shared" si="5"/>
        <v>148401.6398579895</v>
      </c>
      <c r="H62" s="111">
        <f>H61+G62*(SUM(Inputs!$D$33:$D$44)/SUM(Inputs!$C$33:$C$44))</f>
        <v>7820.8338780439271</v>
      </c>
    </row>
    <row r="64" spans="2:8" ht="15" x14ac:dyDescent="0.2">
      <c r="B64" s="88" t="s">
        <v>57</v>
      </c>
    </row>
    <row r="77" spans="16:16" x14ac:dyDescent="0.2">
      <c r="P77" s="107"/>
    </row>
  </sheetData>
  <sheetProtection password="8510" sheet="1" scenarios="1"/>
  <mergeCells count="2">
    <mergeCell ref="B7:B9"/>
    <mergeCell ref="C7:H7"/>
  </mergeCells>
  <phoneticPr fontId="4" type="noConversion"/>
  <pageMargins left="0.74791666666666667" right="0.74791666666666667" top="0.98402777777777783" bottom="0.98402777777777783" header="0.51180555555555562" footer="0.51180555555555562"/>
  <pageSetup paperSize="9" scale="87" firstPageNumber="0" fitToHeight="2"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indexed="52"/>
    <pageSetUpPr autoPageBreaks="0" fitToPage="1"/>
  </sheetPr>
  <dimension ref="B1:K64"/>
  <sheetViews>
    <sheetView zoomScaleNormal="100" workbookViewId="0"/>
  </sheetViews>
  <sheetFormatPr defaultRowHeight="12.75" x14ac:dyDescent="0.2"/>
  <cols>
    <col min="1" max="1" width="9.140625" style="78"/>
    <col min="2" max="2" width="10.85546875" style="78" customWidth="1"/>
    <col min="3" max="8" width="12" style="78" customWidth="1"/>
    <col min="9" max="9" width="9.140625" style="78"/>
    <col min="10" max="11" width="12.28515625" style="78" bestFit="1" customWidth="1"/>
    <col min="12" max="16384" width="9.140625" style="78"/>
  </cols>
  <sheetData>
    <row r="1" spans="2:11" ht="18" x14ac:dyDescent="0.25">
      <c r="B1" s="77" t="s">
        <v>40</v>
      </c>
    </row>
    <row r="3" spans="2:11" ht="15" x14ac:dyDescent="0.2">
      <c r="B3" s="88" t="s">
        <v>49</v>
      </c>
    </row>
    <row r="4" spans="2:11" ht="15" x14ac:dyDescent="0.2">
      <c r="B4" s="88" t="s">
        <v>50</v>
      </c>
    </row>
    <row r="5" spans="2:11" ht="15" x14ac:dyDescent="0.2">
      <c r="B5" s="88" t="s">
        <v>35</v>
      </c>
    </row>
    <row r="6" spans="2:11" ht="13.5" thickBot="1" x14ac:dyDescent="0.25"/>
    <row r="7" spans="2:11" ht="13.5" customHeight="1" thickBot="1" x14ac:dyDescent="0.25">
      <c r="B7" s="166" t="s">
        <v>44</v>
      </c>
      <c r="C7" s="169" t="str">
        <f>Inputs!E6</f>
        <v>Space heating &amp; DHW</v>
      </c>
      <c r="D7" s="169"/>
      <c r="E7" s="169"/>
      <c r="F7" s="169"/>
      <c r="G7" s="169"/>
      <c r="H7" s="169"/>
    </row>
    <row r="8" spans="2:11" ht="26.25" thickBot="1" x14ac:dyDescent="0.25">
      <c r="B8" s="167"/>
      <c r="C8" s="79" t="s">
        <v>268</v>
      </c>
      <c r="D8" s="79" t="str">
        <f>+'Savings Area II'!D7</f>
        <v>Degree days</v>
      </c>
      <c r="E8" s="79" t="s">
        <v>110</v>
      </c>
      <c r="F8" s="79" t="s">
        <v>316</v>
      </c>
      <c r="G8" s="79" t="s">
        <v>111</v>
      </c>
      <c r="H8" s="79" t="s">
        <v>45</v>
      </c>
    </row>
    <row r="9" spans="2:11" ht="13.5" thickBot="1" x14ac:dyDescent="0.25">
      <c r="B9" s="168"/>
      <c r="C9" s="83" t="str">
        <f>Inputs!E8</f>
        <v>Nm3</v>
      </c>
      <c r="D9" s="83" t="str">
        <f>+'Savings Area II'!D8</f>
        <v>DST</v>
      </c>
      <c r="E9" s="83" t="str">
        <f>C9&amp;"/"&amp;D9</f>
        <v>Nm3/DST</v>
      </c>
      <c r="F9" s="83" t="str">
        <f>+C9</f>
        <v>Nm3</v>
      </c>
      <c r="G9" s="83" t="str">
        <f>+C9</f>
        <v>Nm3</v>
      </c>
      <c r="H9" s="83" t="str">
        <f>+Inputs!J6</f>
        <v>€</v>
      </c>
      <c r="J9" s="78">
        <f>+'Savings Area II'!I8*12/52</f>
        <v>2392.855094805645</v>
      </c>
      <c r="K9" s="78">
        <f>+'Savings Area II'!H8</f>
        <v>75.235303185373638</v>
      </c>
    </row>
    <row r="10" spans="2:11" ht="13.5" thickBot="1" x14ac:dyDescent="0.25">
      <c r="B10" s="108">
        <v>39083</v>
      </c>
      <c r="C10" s="98">
        <v>9571</v>
      </c>
      <c r="D10" s="109">
        <v>111</v>
      </c>
      <c r="E10" s="110">
        <f t="shared" ref="E10:E41" si="0">IF(OR(ISBLANK(C10),ISBLANK(D10)),#N/A,IF(D10=0,#N/A,C10/D10))</f>
        <v>86.22522522522523</v>
      </c>
      <c r="F10" s="111">
        <f t="shared" ref="F10:F41" si="1">IF(OR(ISBLANK(C10),ISBLANK(D10)),#N/A,+$J$9+D10*$K$9)</f>
        <v>10743.973748382119</v>
      </c>
      <c r="G10" s="111">
        <f t="shared" ref="G10:G41" si="2">F10-C10</f>
        <v>1172.9737483821191</v>
      </c>
      <c r="H10" s="111">
        <f>+G10*(SUM(Inputs!$F$33:$F$44)/SUM(Inputs!$E$33:$E$44))</f>
        <v>346.28609818764301</v>
      </c>
    </row>
    <row r="11" spans="2:11" x14ac:dyDescent="0.2">
      <c r="B11" s="108">
        <v>39090</v>
      </c>
      <c r="C11" s="98">
        <v>9235</v>
      </c>
      <c r="D11" s="109">
        <v>91.5</v>
      </c>
      <c r="E11" s="110">
        <f t="shared" si="0"/>
        <v>100.92896174863388</v>
      </c>
      <c r="F11" s="111">
        <f t="shared" si="1"/>
        <v>9276.8853362673326</v>
      </c>
      <c r="G11" s="111">
        <f t="shared" si="2"/>
        <v>41.885336267332605</v>
      </c>
      <c r="H11" s="111">
        <f>H10+G11*(SUM(Inputs!$F$33:$F$44)/SUM(Inputs!$E$33:$E$44))</f>
        <v>358.65151530571387</v>
      </c>
      <c r="J11" s="78">
        <f>MIN(D10:D62)</f>
        <v>0</v>
      </c>
      <c r="K11" s="78">
        <f>+$J$9+$K$9*J11</f>
        <v>2392.855094805645</v>
      </c>
    </row>
    <row r="12" spans="2:11" x14ac:dyDescent="0.2">
      <c r="B12" s="108">
        <v>39097</v>
      </c>
      <c r="C12" s="98">
        <v>10513</v>
      </c>
      <c r="D12" s="109">
        <v>101.2</v>
      </c>
      <c r="E12" s="110">
        <f t="shared" si="0"/>
        <v>103.88339920948616</v>
      </c>
      <c r="F12" s="111">
        <f t="shared" si="1"/>
        <v>10006.667777165458</v>
      </c>
      <c r="G12" s="111">
        <f t="shared" si="2"/>
        <v>-506.33222283454234</v>
      </c>
      <c r="H12" s="111">
        <f>H11+G12*(SUM(Inputs!$F$33:$F$44)/SUM(Inputs!$E$33:$E$44))</f>
        <v>209.17177624600322</v>
      </c>
      <c r="J12" s="78">
        <f>MAX(D10:D62)</f>
        <v>181.5</v>
      </c>
      <c r="K12" s="78">
        <f>+$J$9+$K$9*J12</f>
        <v>16048.062622950962</v>
      </c>
    </row>
    <row r="13" spans="2:11" x14ac:dyDescent="0.2">
      <c r="B13" s="108">
        <v>39104</v>
      </c>
      <c r="C13" s="98">
        <v>15706</v>
      </c>
      <c r="D13" s="109">
        <v>162.30000000000001</v>
      </c>
      <c r="E13" s="110">
        <f t="shared" si="0"/>
        <v>96.771410967344423</v>
      </c>
      <c r="F13" s="111">
        <f t="shared" si="1"/>
        <v>14603.544801791788</v>
      </c>
      <c r="G13" s="111">
        <f t="shared" si="2"/>
        <v>-1102.4551982082121</v>
      </c>
      <c r="H13" s="111">
        <f>H12+G13*(SUM(Inputs!$F$33:$F$44)/SUM(Inputs!$E$33:$E$44))</f>
        <v>-116.29578817372408</v>
      </c>
    </row>
    <row r="14" spans="2:11" x14ac:dyDescent="0.2">
      <c r="B14" s="108">
        <v>39111</v>
      </c>
      <c r="C14" s="98">
        <v>11970</v>
      </c>
      <c r="D14" s="109">
        <v>126.1</v>
      </c>
      <c r="E14" s="110">
        <f t="shared" si="0"/>
        <v>94.924662965900083</v>
      </c>
      <c r="F14" s="111">
        <f t="shared" si="1"/>
        <v>11880.02682648126</v>
      </c>
      <c r="G14" s="111">
        <f t="shared" si="2"/>
        <v>-89.973173518739713</v>
      </c>
      <c r="H14" s="111">
        <f>H13+G14*(SUM(Inputs!$F$33:$F$44)/SUM(Inputs!$E$33:$E$44))</f>
        <v>-142.85772891821065</v>
      </c>
    </row>
    <row r="15" spans="2:11" x14ac:dyDescent="0.2">
      <c r="B15" s="108">
        <v>39118</v>
      </c>
      <c r="C15" s="98">
        <v>12991</v>
      </c>
      <c r="D15" s="109">
        <v>133.19999999999999</v>
      </c>
      <c r="E15" s="110">
        <f t="shared" si="0"/>
        <v>97.530030030030034</v>
      </c>
      <c r="F15" s="111">
        <f t="shared" si="1"/>
        <v>12414.197479097413</v>
      </c>
      <c r="G15" s="111">
        <f t="shared" si="2"/>
        <v>-576.80252090258728</v>
      </c>
      <c r="H15" s="111">
        <f>H14+G15*(SUM(Inputs!$F$33:$F$44)/SUM(Inputs!$E$33:$E$44))</f>
        <v>-313.14175672672093</v>
      </c>
    </row>
    <row r="16" spans="2:11" x14ac:dyDescent="0.2">
      <c r="B16" s="108">
        <v>39125</v>
      </c>
      <c r="C16" s="98">
        <v>10989</v>
      </c>
      <c r="D16" s="109">
        <v>114.5</v>
      </c>
      <c r="E16" s="110">
        <f t="shared" si="0"/>
        <v>95.973799126637559</v>
      </c>
      <c r="F16" s="111">
        <f t="shared" si="1"/>
        <v>11007.297309530926</v>
      </c>
      <c r="G16" s="111">
        <f t="shared" si="2"/>
        <v>18.297309530926213</v>
      </c>
      <c r="H16" s="111">
        <f>H15+G16*(SUM(Inputs!$F$33:$F$44)/SUM(Inputs!$E$33:$E$44))</f>
        <v>-307.74001271195897</v>
      </c>
    </row>
    <row r="17" spans="2:10" x14ac:dyDescent="0.2">
      <c r="B17" s="108">
        <v>39132</v>
      </c>
      <c r="C17" s="98">
        <v>11371</v>
      </c>
      <c r="D17" s="109">
        <v>129.80000000000001</v>
      </c>
      <c r="E17" s="110">
        <f t="shared" si="0"/>
        <v>87.604006163328194</v>
      </c>
      <c r="F17" s="111">
        <f t="shared" si="1"/>
        <v>12158.397448267144</v>
      </c>
      <c r="G17" s="111">
        <f t="shared" si="2"/>
        <v>787.39744826714377</v>
      </c>
      <c r="H17" s="111">
        <f>H16+G17*(SUM(Inputs!$F$33:$F$44)/SUM(Inputs!$E$33:$E$44))</f>
        <v>-75.284008935726263</v>
      </c>
    </row>
    <row r="18" spans="2:10" x14ac:dyDescent="0.2">
      <c r="B18" s="108">
        <v>39139</v>
      </c>
      <c r="C18" s="98">
        <v>11219</v>
      </c>
      <c r="D18" s="109">
        <v>109</v>
      </c>
      <c r="E18" s="110">
        <f t="shared" si="0"/>
        <v>102.92660550458716</v>
      </c>
      <c r="F18" s="111">
        <f t="shared" si="1"/>
        <v>10593.503142011372</v>
      </c>
      <c r="G18" s="111">
        <f t="shared" si="2"/>
        <v>-625.49685798862811</v>
      </c>
      <c r="H18" s="111">
        <f>H17+G18*(SUM(Inputs!$F$33:$F$44)/SUM(Inputs!$E$33:$E$44))</f>
        <v>-259.94361165937585</v>
      </c>
    </row>
    <row r="19" spans="2:10" x14ac:dyDescent="0.2">
      <c r="B19" s="108">
        <v>39146</v>
      </c>
      <c r="C19" s="98">
        <v>9961</v>
      </c>
      <c r="D19" s="109">
        <v>103.9</v>
      </c>
      <c r="E19" s="110">
        <f t="shared" si="0"/>
        <v>95.871029836381126</v>
      </c>
      <c r="F19" s="111">
        <f t="shared" si="1"/>
        <v>10209.803095765967</v>
      </c>
      <c r="G19" s="111">
        <f t="shared" si="2"/>
        <v>248.80309576596665</v>
      </c>
      <c r="H19" s="111">
        <f>H18+G19*(SUM(Inputs!$F$33:$F$44)/SUM(Inputs!$E$33:$E$44))</f>
        <v>-186.49179454186628</v>
      </c>
    </row>
    <row r="20" spans="2:10" x14ac:dyDescent="0.2">
      <c r="B20" s="108">
        <v>39153</v>
      </c>
      <c r="C20" s="98">
        <v>10328</v>
      </c>
      <c r="D20" s="109">
        <v>100.4</v>
      </c>
      <c r="E20" s="110">
        <f t="shared" si="0"/>
        <v>102.86852589641434</v>
      </c>
      <c r="F20" s="111">
        <f t="shared" si="1"/>
        <v>9946.4795346171595</v>
      </c>
      <c r="G20" s="111">
        <f t="shared" si="2"/>
        <v>-381.52046538284048</v>
      </c>
      <c r="H20" s="111">
        <f>H19+G20*(SUM(Inputs!$F$33:$F$44)/SUM(Inputs!$E$33:$E$44))</f>
        <v>-299.12452269830106</v>
      </c>
      <c r="J20" s="87"/>
    </row>
    <row r="21" spans="2:10" x14ac:dyDescent="0.2">
      <c r="B21" s="108">
        <v>39160</v>
      </c>
      <c r="C21" s="98">
        <v>11502</v>
      </c>
      <c r="D21" s="109">
        <v>123.5</v>
      </c>
      <c r="E21" s="110">
        <f t="shared" si="0"/>
        <v>93.133603238866399</v>
      </c>
      <c r="F21" s="111">
        <f t="shared" si="1"/>
        <v>11684.415038199289</v>
      </c>
      <c r="G21" s="111">
        <f t="shared" si="2"/>
        <v>182.41503819928948</v>
      </c>
      <c r="H21" s="111">
        <f>H20+G21*(SUM(Inputs!$F$33:$F$44)/SUM(Inputs!$E$33:$E$44))</f>
        <v>-245.2718325456791</v>
      </c>
    </row>
    <row r="22" spans="2:10" x14ac:dyDescent="0.2">
      <c r="B22" s="108">
        <v>39167</v>
      </c>
      <c r="C22" s="98">
        <v>8762</v>
      </c>
      <c r="D22" s="109">
        <v>95.4</v>
      </c>
      <c r="E22" s="110">
        <f t="shared" si="0"/>
        <v>91.844863731656176</v>
      </c>
      <c r="F22" s="111">
        <f t="shared" si="1"/>
        <v>9570.3030186902906</v>
      </c>
      <c r="G22" s="111">
        <f t="shared" si="2"/>
        <v>808.30301869029063</v>
      </c>
      <c r="H22" s="111">
        <f>H21+G22*(SUM(Inputs!$F$33:$F$44)/SUM(Inputs!$E$33:$E$44))</f>
        <v>-6.6440722214386767</v>
      </c>
      <c r="J22" s="87"/>
    </row>
    <row r="23" spans="2:10" x14ac:dyDescent="0.2">
      <c r="B23" s="108">
        <v>39174</v>
      </c>
      <c r="C23" s="98">
        <v>10544</v>
      </c>
      <c r="D23" s="109">
        <v>90.6</v>
      </c>
      <c r="E23" s="110">
        <f t="shared" si="0"/>
        <v>116.37969094922738</v>
      </c>
      <c r="F23" s="111">
        <f t="shared" si="1"/>
        <v>9209.1735634004963</v>
      </c>
      <c r="G23" s="111">
        <f t="shared" si="2"/>
        <v>-1334.8264365995037</v>
      </c>
      <c r="H23" s="111">
        <f>H22+G23*(SUM(Inputs!$F$33:$F$44)/SUM(Inputs!$E$33:$E$44))</f>
        <v>-400.71242978298937</v>
      </c>
    </row>
    <row r="24" spans="2:10" x14ac:dyDescent="0.2">
      <c r="B24" s="108">
        <v>39181</v>
      </c>
      <c r="C24" s="98">
        <v>9371</v>
      </c>
      <c r="D24" s="109">
        <v>62.8</v>
      </c>
      <c r="E24" s="110">
        <f t="shared" si="0"/>
        <v>149.21974522292993</v>
      </c>
      <c r="F24" s="111">
        <f t="shared" si="1"/>
        <v>7117.6321348471101</v>
      </c>
      <c r="G24" s="111">
        <f t="shared" si="2"/>
        <v>-2253.3678651528899</v>
      </c>
      <c r="H24" s="111">
        <f>H23+G24*(SUM(Inputs!$F$33:$F$44)/SUM(Inputs!$E$33:$E$44))</f>
        <v>-1065.9532051042559</v>
      </c>
      <c r="J24" s="87"/>
    </row>
    <row r="25" spans="2:10" x14ac:dyDescent="0.2">
      <c r="B25" s="108">
        <v>39188</v>
      </c>
      <c r="C25" s="98">
        <v>7178</v>
      </c>
      <c r="D25" s="109">
        <v>68.7</v>
      </c>
      <c r="E25" s="110">
        <f t="shared" si="0"/>
        <v>104.48326055312954</v>
      </c>
      <c r="F25" s="111">
        <f t="shared" si="1"/>
        <v>7561.5204236408135</v>
      </c>
      <c r="G25" s="111">
        <f t="shared" si="2"/>
        <v>383.52042364081353</v>
      </c>
      <c r="H25" s="111">
        <f>H24+G25*(SUM(Inputs!$F$33:$F$44)/SUM(Inputs!$E$33:$E$44))</f>
        <v>-952.73004792701227</v>
      </c>
    </row>
    <row r="26" spans="2:10" x14ac:dyDescent="0.2">
      <c r="B26" s="108">
        <v>39195</v>
      </c>
      <c r="C26" s="98">
        <v>0</v>
      </c>
      <c r="D26" s="109">
        <v>43.6</v>
      </c>
      <c r="E26" s="110">
        <f t="shared" si="0"/>
        <v>0</v>
      </c>
      <c r="F26" s="111">
        <f t="shared" si="1"/>
        <v>5673.1143136879364</v>
      </c>
      <c r="G26" s="111">
        <f t="shared" si="2"/>
        <v>5673.1143136879364</v>
      </c>
      <c r="H26" s="111">
        <f>H25+G26*(SUM(Inputs!$F$33:$F$44)/SUM(Inputs!$E$33:$E$44))</f>
        <v>722.09057186019436</v>
      </c>
    </row>
    <row r="27" spans="2:10" x14ac:dyDescent="0.2">
      <c r="B27" s="108">
        <v>39202</v>
      </c>
      <c r="C27" s="98">
        <v>0</v>
      </c>
      <c r="D27" s="109">
        <v>64.599999999999994</v>
      </c>
      <c r="E27" s="110">
        <f t="shared" si="0"/>
        <v>0</v>
      </c>
      <c r="F27" s="111">
        <f t="shared" si="1"/>
        <v>7253.055680580781</v>
      </c>
      <c r="G27" s="111">
        <f t="shared" si="2"/>
        <v>7253.055680580781</v>
      </c>
      <c r="H27" s="111">
        <f>H26+G27*(SUM(Inputs!$F$33:$F$44)/SUM(Inputs!$E$33:$E$44))</f>
        <v>2863.3425436373368</v>
      </c>
    </row>
    <row r="28" spans="2:10" x14ac:dyDescent="0.2">
      <c r="B28" s="108">
        <v>39209</v>
      </c>
      <c r="C28" s="98">
        <v>0</v>
      </c>
      <c r="D28" s="109">
        <v>52</v>
      </c>
      <c r="E28" s="110">
        <f t="shared" si="0"/>
        <v>0</v>
      </c>
      <c r="F28" s="111">
        <f t="shared" si="1"/>
        <v>6305.0908604450742</v>
      </c>
      <c r="G28" s="111">
        <f t="shared" si="2"/>
        <v>6305.0908604450742</v>
      </c>
      <c r="H28" s="111">
        <f>H27+G28*(SUM(Inputs!$F$33:$F$44)/SUM(Inputs!$E$33:$E$44))</f>
        <v>4724.7357042205176</v>
      </c>
    </row>
    <row r="29" spans="2:10" x14ac:dyDescent="0.2">
      <c r="B29" s="108">
        <v>39216</v>
      </c>
      <c r="C29" s="98">
        <v>0</v>
      </c>
      <c r="D29" s="109">
        <v>47.9</v>
      </c>
      <c r="E29" s="110">
        <f t="shared" si="0"/>
        <v>0</v>
      </c>
      <c r="F29" s="111">
        <f t="shared" si="1"/>
        <v>5996.6261173850417</v>
      </c>
      <c r="G29" s="111">
        <f t="shared" si="2"/>
        <v>5996.6261173850417</v>
      </c>
      <c r="H29" s="111">
        <f>H28+G29*(SUM(Inputs!$F$33:$F$44)/SUM(Inputs!$E$33:$E$44))</f>
        <v>6495.0636960818538</v>
      </c>
    </row>
    <row r="30" spans="2:10" x14ac:dyDescent="0.2">
      <c r="B30" s="108">
        <v>39223</v>
      </c>
      <c r="C30" s="98">
        <v>0</v>
      </c>
      <c r="D30" s="109">
        <v>4.5999999999999996</v>
      </c>
      <c r="E30" s="110">
        <f t="shared" si="0"/>
        <v>0</v>
      </c>
      <c r="F30" s="111">
        <f t="shared" si="1"/>
        <v>2738.9374894583639</v>
      </c>
      <c r="G30" s="111">
        <f t="shared" si="2"/>
        <v>2738.9374894583639</v>
      </c>
      <c r="H30" s="111">
        <f>H29+G30*(SUM(Inputs!$F$33:$F$44)/SUM(Inputs!$E$33:$E$44))</f>
        <v>7303.6546621734642</v>
      </c>
    </row>
    <row r="31" spans="2:10" x14ac:dyDescent="0.2">
      <c r="B31" s="108">
        <v>39230</v>
      </c>
      <c r="C31" s="98">
        <v>0</v>
      </c>
      <c r="D31" s="109">
        <v>39</v>
      </c>
      <c r="E31" s="110">
        <f t="shared" si="0"/>
        <v>0</v>
      </c>
      <c r="F31" s="111">
        <f t="shared" si="1"/>
        <v>5327.0319190352166</v>
      </c>
      <c r="G31" s="111">
        <f t="shared" si="2"/>
        <v>5327.0319190352166</v>
      </c>
      <c r="H31" s="111">
        <f>H30+G31*(SUM(Inputs!$F$33:$F$44)/SUM(Inputs!$E$33:$E$44))</f>
        <v>8876.3046048581127</v>
      </c>
    </row>
    <row r="32" spans="2:10" x14ac:dyDescent="0.2">
      <c r="B32" s="108">
        <v>39237</v>
      </c>
      <c r="C32" s="98">
        <v>0</v>
      </c>
      <c r="D32" s="109">
        <v>15.3</v>
      </c>
      <c r="E32" s="110">
        <f t="shared" si="0"/>
        <v>0</v>
      </c>
      <c r="F32" s="111">
        <f t="shared" si="1"/>
        <v>3543.9552335418616</v>
      </c>
      <c r="G32" s="111">
        <f t="shared" si="2"/>
        <v>3543.9552335418616</v>
      </c>
      <c r="H32" s="111">
        <f>H31+G32*(SUM(Inputs!$F$33:$F$44)/SUM(Inputs!$E$33:$E$44))</f>
        <v>9922.5534502969767</v>
      </c>
    </row>
    <row r="33" spans="2:8" x14ac:dyDescent="0.2">
      <c r="B33" s="108">
        <v>39244</v>
      </c>
      <c r="C33" s="98">
        <v>0</v>
      </c>
      <c r="D33" s="109">
        <v>4</v>
      </c>
      <c r="E33" s="110">
        <f t="shared" si="0"/>
        <v>0</v>
      </c>
      <c r="F33" s="111">
        <f t="shared" si="1"/>
        <v>2693.7963075471393</v>
      </c>
      <c r="G33" s="111">
        <f t="shared" si="2"/>
        <v>2693.7963075471393</v>
      </c>
      <c r="H33" s="111">
        <f>H32+G33*(SUM(Inputs!$F$33:$F$44)/SUM(Inputs!$E$33:$E$44))</f>
        <v>10717.817806331732</v>
      </c>
    </row>
    <row r="34" spans="2:8" x14ac:dyDescent="0.2">
      <c r="B34" s="108">
        <v>39251</v>
      </c>
      <c r="C34" s="98">
        <v>0</v>
      </c>
      <c r="D34" s="109">
        <v>12.1</v>
      </c>
      <c r="E34" s="110">
        <f t="shared" si="0"/>
        <v>0</v>
      </c>
      <c r="F34" s="111">
        <f t="shared" si="1"/>
        <v>3303.2022633486658</v>
      </c>
      <c r="G34" s="111">
        <f t="shared" si="2"/>
        <v>3303.2022633486658</v>
      </c>
      <c r="H34" s="111">
        <f>H33+G34*(SUM(Inputs!$F$33:$F$44)/SUM(Inputs!$E$33:$E$44))</f>
        <v>11692.991398134034</v>
      </c>
    </row>
    <row r="35" spans="2:8" x14ac:dyDescent="0.2">
      <c r="B35" s="108">
        <v>39258</v>
      </c>
      <c r="C35" s="98">
        <v>0</v>
      </c>
      <c r="D35" s="109">
        <v>34</v>
      </c>
      <c r="E35" s="110">
        <f t="shared" si="0"/>
        <v>0</v>
      </c>
      <c r="F35" s="111">
        <f t="shared" si="1"/>
        <v>4950.8554031083486</v>
      </c>
      <c r="G35" s="111">
        <f t="shared" si="2"/>
        <v>4950.8554031083486</v>
      </c>
      <c r="H35" s="111">
        <f>H34+G35*(SUM(Inputs!$F$33:$F$44)/SUM(Inputs!$E$33:$E$44))</f>
        <v>13154.586257011555</v>
      </c>
    </row>
    <row r="36" spans="2:8" x14ac:dyDescent="0.2">
      <c r="B36" s="108">
        <v>39265</v>
      </c>
      <c r="C36" s="98">
        <v>0</v>
      </c>
      <c r="D36" s="109">
        <v>28.4</v>
      </c>
      <c r="E36" s="110">
        <f t="shared" si="0"/>
        <v>0</v>
      </c>
      <c r="F36" s="111">
        <f t="shared" si="1"/>
        <v>4529.5377052702561</v>
      </c>
      <c r="G36" s="111">
        <f t="shared" si="2"/>
        <v>4529.5377052702561</v>
      </c>
      <c r="H36" s="111">
        <f>H35+G36*(SUM(Inputs!$F$33:$F$44)/SUM(Inputs!$E$33:$E$44))</f>
        <v>14491.799422025093</v>
      </c>
    </row>
    <row r="37" spans="2:8" x14ac:dyDescent="0.2">
      <c r="B37" s="108">
        <v>39272</v>
      </c>
      <c r="C37" s="98">
        <v>0</v>
      </c>
      <c r="D37" s="109">
        <v>32.1</v>
      </c>
      <c r="E37" s="110">
        <f t="shared" si="0"/>
        <v>0</v>
      </c>
      <c r="F37" s="111">
        <f t="shared" si="1"/>
        <v>4807.9083270561387</v>
      </c>
      <c r="G37" s="111">
        <f t="shared" si="2"/>
        <v>4807.9083270561387</v>
      </c>
      <c r="H37" s="111">
        <f>H36+G37*(SUM(Inputs!$F$33:$F$44)/SUM(Inputs!$E$33:$E$44))</f>
        <v>15911.193349055906</v>
      </c>
    </row>
    <row r="38" spans="2:8" x14ac:dyDescent="0.2">
      <c r="B38" s="108">
        <v>39279</v>
      </c>
      <c r="C38" s="98">
        <v>0</v>
      </c>
      <c r="D38" s="109">
        <v>0</v>
      </c>
      <c r="E38" s="110" t="e">
        <f t="shared" si="0"/>
        <v>#N/A</v>
      </c>
      <c r="F38" s="111">
        <f t="shared" si="1"/>
        <v>2392.855094805645</v>
      </c>
      <c r="G38" s="111">
        <f t="shared" si="2"/>
        <v>2392.855094805645</v>
      </c>
      <c r="H38" s="111">
        <f>H37+G38*(SUM(Inputs!$F$33:$F$44)/SUM(Inputs!$E$33:$E$44))</f>
        <v>16617.613638044961</v>
      </c>
    </row>
    <row r="39" spans="2:8" x14ac:dyDescent="0.2">
      <c r="B39" s="108">
        <v>39286</v>
      </c>
      <c r="C39" s="98">
        <v>0</v>
      </c>
      <c r="D39" s="109">
        <v>13.8</v>
      </c>
      <c r="E39" s="110">
        <f t="shared" si="0"/>
        <v>0</v>
      </c>
      <c r="F39" s="111">
        <f t="shared" si="1"/>
        <v>3431.1022787638012</v>
      </c>
      <c r="G39" s="111">
        <f t="shared" si="2"/>
        <v>3431.1022787638012</v>
      </c>
      <c r="H39" s="111">
        <f>H38+G39*(SUM(Inputs!$F$33:$F$44)/SUM(Inputs!$E$33:$E$44))</f>
        <v>17630.545958341685</v>
      </c>
    </row>
    <row r="40" spans="2:8" x14ac:dyDescent="0.2">
      <c r="B40" s="108">
        <v>39293</v>
      </c>
      <c r="C40" s="98">
        <v>0</v>
      </c>
      <c r="D40" s="109">
        <v>31.2</v>
      </c>
      <c r="E40" s="110">
        <f t="shared" si="0"/>
        <v>0</v>
      </c>
      <c r="F40" s="111">
        <f t="shared" si="1"/>
        <v>4740.1965541893023</v>
      </c>
      <c r="G40" s="111">
        <f t="shared" si="2"/>
        <v>4740.1965541893023</v>
      </c>
      <c r="H40" s="111">
        <f>H39+G40*(SUM(Inputs!$F$33:$F$44)/SUM(Inputs!$E$33:$E$44))</f>
        <v>19029.949970287216</v>
      </c>
    </row>
    <row r="41" spans="2:8" x14ac:dyDescent="0.2">
      <c r="B41" s="108">
        <v>39300</v>
      </c>
      <c r="C41" s="98">
        <v>0</v>
      </c>
      <c r="D41" s="109">
        <v>15.6</v>
      </c>
      <c r="E41" s="110">
        <f t="shared" si="0"/>
        <v>0</v>
      </c>
      <c r="F41" s="111">
        <f t="shared" si="1"/>
        <v>3566.5258244974739</v>
      </c>
      <c r="G41" s="111">
        <f t="shared" si="2"/>
        <v>3566.5258244974739</v>
      </c>
      <c r="H41" s="111">
        <f>H40+G41*(SUM(Inputs!$F$33:$F$44)/SUM(Inputs!$E$33:$E$44))</f>
        <v>20082.862120754507</v>
      </c>
    </row>
    <row r="42" spans="2:8" x14ac:dyDescent="0.2">
      <c r="B42" s="108">
        <v>39307</v>
      </c>
      <c r="C42" s="98">
        <v>0</v>
      </c>
      <c r="D42" s="109">
        <v>18.7</v>
      </c>
      <c r="E42" s="110">
        <f t="shared" ref="E42:E62" si="3">IF(OR(ISBLANK(C42),ISBLANK(D42)),#N/A,IF(D42=0,#N/A,C42/D42))</f>
        <v>0</v>
      </c>
      <c r="F42" s="111">
        <f t="shared" ref="F42:F62" si="4">IF(OR(ISBLANK(C42),ISBLANK(D42)),#N/A,+$J$9+D42*$K$9)</f>
        <v>3799.7552643721319</v>
      </c>
      <c r="G42" s="111">
        <f t="shared" ref="G42:G62" si="5">F42-C42</f>
        <v>3799.7552643721319</v>
      </c>
      <c r="H42" s="111">
        <f>H41+G42*(SUM(Inputs!$F$33:$F$44)/SUM(Inputs!$E$33:$E$44))</f>
        <v>21204.628423182217</v>
      </c>
    </row>
    <row r="43" spans="2:8" x14ac:dyDescent="0.2">
      <c r="B43" s="108">
        <v>39314</v>
      </c>
      <c r="C43" s="98">
        <v>0</v>
      </c>
      <c r="D43" s="109">
        <v>18.2</v>
      </c>
      <c r="E43" s="110">
        <f t="shared" si="3"/>
        <v>0</v>
      </c>
      <c r="F43" s="111">
        <f t="shared" si="4"/>
        <v>3762.1376127794451</v>
      </c>
      <c r="G43" s="111">
        <f t="shared" si="5"/>
        <v>3762.1376127794451</v>
      </c>
      <c r="H43" s="111">
        <f>H42+G43*(SUM(Inputs!$F$33:$F$44)/SUM(Inputs!$E$33:$E$44))</f>
        <v>22315.289217229216</v>
      </c>
    </row>
    <row r="44" spans="2:8" x14ac:dyDescent="0.2">
      <c r="B44" s="108">
        <v>39321</v>
      </c>
      <c r="C44" s="98">
        <v>0</v>
      </c>
      <c r="D44" s="109">
        <v>38.799999999999997</v>
      </c>
      <c r="E44" s="110">
        <f t="shared" si="3"/>
        <v>0</v>
      </c>
      <c r="F44" s="111">
        <f t="shared" si="4"/>
        <v>5311.984858398142</v>
      </c>
      <c r="G44" s="111">
        <f t="shared" si="5"/>
        <v>5311.984858398142</v>
      </c>
      <c r="H44" s="111">
        <f>H43+G44*(SUM(Inputs!$F$33:$F$44)/SUM(Inputs!$E$33:$E$44))</f>
        <v>23883.496956561579</v>
      </c>
    </row>
    <row r="45" spans="2:8" x14ac:dyDescent="0.2">
      <c r="B45" s="108">
        <v>39328</v>
      </c>
      <c r="C45" s="98">
        <v>653.25</v>
      </c>
      <c r="D45" s="109">
        <v>64</v>
      </c>
      <c r="E45" s="110">
        <f t="shared" si="3"/>
        <v>10.20703125</v>
      </c>
      <c r="F45" s="111">
        <f t="shared" si="4"/>
        <v>7207.9144986695574</v>
      </c>
      <c r="G45" s="111">
        <f t="shared" si="5"/>
        <v>6554.6644986695574</v>
      </c>
      <c r="H45" s="111">
        <f>H44+G45*(SUM(Inputs!$F$33:$F$44)/SUM(Inputs!$E$33:$E$44))</f>
        <v>25818.569414324647</v>
      </c>
    </row>
    <row r="46" spans="2:8" x14ac:dyDescent="0.2">
      <c r="B46" s="108">
        <v>39335</v>
      </c>
      <c r="C46" s="98">
        <v>2228.4</v>
      </c>
      <c r="D46" s="109">
        <v>62.6</v>
      </c>
      <c r="E46" s="110">
        <f t="shared" si="3"/>
        <v>35.597444089456872</v>
      </c>
      <c r="F46" s="111">
        <f t="shared" si="4"/>
        <v>7102.5850742100356</v>
      </c>
      <c r="G46" s="111">
        <f t="shared" si="5"/>
        <v>4874.185074210036</v>
      </c>
      <c r="H46" s="111">
        <f>H45+G46*(SUM(Inputs!$F$33:$F$44)/SUM(Inputs!$E$33:$E$44))</f>
        <v>27257.52960718549</v>
      </c>
    </row>
    <row r="47" spans="2:8" x14ac:dyDescent="0.2">
      <c r="B47" s="108">
        <v>39342</v>
      </c>
      <c r="C47" s="98">
        <v>2128.6999999999998</v>
      </c>
      <c r="D47" s="109">
        <v>60.2</v>
      </c>
      <c r="E47" s="110">
        <f t="shared" si="3"/>
        <v>35.360465116279066</v>
      </c>
      <c r="F47" s="111">
        <f t="shared" si="4"/>
        <v>6922.0203465651375</v>
      </c>
      <c r="G47" s="111">
        <f t="shared" si="5"/>
        <v>4793.3203465651377</v>
      </c>
      <c r="H47" s="111">
        <f>H46+G47*(SUM(Inputs!$F$33:$F$44)/SUM(Inputs!$E$33:$E$44))</f>
        <v>28672.616860813225</v>
      </c>
    </row>
    <row r="48" spans="2:8" x14ac:dyDescent="0.2">
      <c r="B48" s="108">
        <v>39349</v>
      </c>
      <c r="C48" s="98">
        <v>1914.3</v>
      </c>
      <c r="D48" s="109">
        <v>65.400000000000006</v>
      </c>
      <c r="E48" s="110">
        <f t="shared" si="3"/>
        <v>29.27064220183486</v>
      </c>
      <c r="F48" s="111">
        <f t="shared" si="4"/>
        <v>7313.2439231290809</v>
      </c>
      <c r="G48" s="111">
        <f t="shared" si="5"/>
        <v>5398.9439231290808</v>
      </c>
      <c r="H48" s="111">
        <f>H47+G48*(SUM(Inputs!$F$33:$F$44)/SUM(Inputs!$E$33:$E$44))</f>
        <v>30266.496713668384</v>
      </c>
    </row>
    <row r="49" spans="2:8" x14ac:dyDescent="0.2">
      <c r="B49" s="108">
        <v>39356</v>
      </c>
      <c r="C49" s="98">
        <v>1413.99</v>
      </c>
      <c r="D49" s="109">
        <v>60.1</v>
      </c>
      <c r="E49" s="110">
        <f t="shared" si="3"/>
        <v>23.52728785357737</v>
      </c>
      <c r="F49" s="111">
        <f t="shared" si="4"/>
        <v>6914.4968162466012</v>
      </c>
      <c r="G49" s="111">
        <f t="shared" si="5"/>
        <v>5500.5068162466014</v>
      </c>
      <c r="H49" s="111">
        <f>H48+G49*(SUM(Inputs!$F$33:$F$44)/SUM(Inputs!$E$33:$E$44))</f>
        <v>31890.360032075798</v>
      </c>
    </row>
    <row r="50" spans="2:8" x14ac:dyDescent="0.2">
      <c r="B50" s="108">
        <v>39363</v>
      </c>
      <c r="C50" s="98">
        <v>2452.9</v>
      </c>
      <c r="D50" s="109">
        <v>89</v>
      </c>
      <c r="E50" s="110">
        <f t="shared" si="3"/>
        <v>27.560674157303371</v>
      </c>
      <c r="F50" s="111">
        <f t="shared" si="4"/>
        <v>9088.7970783038982</v>
      </c>
      <c r="G50" s="111">
        <f t="shared" si="5"/>
        <v>6635.8970783038985</v>
      </c>
      <c r="H50" s="111">
        <f>H49+G50*(SUM(Inputs!$F$33:$F$44)/SUM(Inputs!$E$33:$E$44))</f>
        <v>33849.414026583479</v>
      </c>
    </row>
    <row r="51" spans="2:8" x14ac:dyDescent="0.2">
      <c r="B51" s="108">
        <v>39370</v>
      </c>
      <c r="C51" s="98">
        <v>3809.1</v>
      </c>
      <c r="D51" s="109">
        <v>97.7</v>
      </c>
      <c r="E51" s="110">
        <f t="shared" si="3"/>
        <v>38.987717502558851</v>
      </c>
      <c r="F51" s="111">
        <f t="shared" si="4"/>
        <v>9743.3442160166505</v>
      </c>
      <c r="G51" s="111">
        <f t="shared" si="5"/>
        <v>5934.2442160166502</v>
      </c>
      <c r="H51" s="111">
        <f>H50+G51*(SUM(Inputs!$F$33:$F$44)/SUM(Inputs!$E$33:$E$44))</f>
        <v>35601.325591604756</v>
      </c>
    </row>
    <row r="52" spans="2:8" x14ac:dyDescent="0.2">
      <c r="B52" s="108">
        <v>39377</v>
      </c>
      <c r="C52" s="98">
        <v>4420.3</v>
      </c>
      <c r="D52" s="109">
        <v>113.3</v>
      </c>
      <c r="E52" s="110">
        <f t="shared" si="3"/>
        <v>39.014121800529573</v>
      </c>
      <c r="F52" s="111">
        <f t="shared" si="4"/>
        <v>10917.014945708479</v>
      </c>
      <c r="G52" s="111">
        <f t="shared" si="5"/>
        <v>6496.7149457084788</v>
      </c>
      <c r="H52" s="111">
        <f>H51+G52*(SUM(Inputs!$F$33:$F$44)/SUM(Inputs!$E$33:$E$44))</f>
        <v>37519.290143402926</v>
      </c>
    </row>
    <row r="53" spans="2:8" x14ac:dyDescent="0.2">
      <c r="B53" s="108">
        <v>39384</v>
      </c>
      <c r="C53" s="98">
        <v>3345.2</v>
      </c>
      <c r="D53" s="109">
        <v>99.4</v>
      </c>
      <c r="E53" s="110">
        <f t="shared" si="3"/>
        <v>33.65392354124748</v>
      </c>
      <c r="F53" s="111">
        <f t="shared" si="4"/>
        <v>9871.244231431785</v>
      </c>
      <c r="G53" s="111">
        <f t="shared" si="5"/>
        <v>6526.0442314317852</v>
      </c>
      <c r="H53" s="111">
        <f>H52+G53*(SUM(Inputs!$F$33:$F$44)/SUM(Inputs!$E$33:$E$44))</f>
        <v>39445.91330664041</v>
      </c>
    </row>
    <row r="54" spans="2:8" x14ac:dyDescent="0.2">
      <c r="B54" s="108">
        <v>39391</v>
      </c>
      <c r="C54" s="98">
        <v>5036.1000000000004</v>
      </c>
      <c r="D54" s="109">
        <v>119.3</v>
      </c>
      <c r="E54" s="110">
        <f t="shared" si="3"/>
        <v>42.213746856663874</v>
      </c>
      <c r="F54" s="111">
        <f t="shared" si="4"/>
        <v>11368.426764820721</v>
      </c>
      <c r="G54" s="111">
        <f t="shared" si="5"/>
        <v>6332.3267648207202</v>
      </c>
      <c r="H54" s="111">
        <f>H53+G54*(SUM(Inputs!$F$33:$F$44)/SUM(Inputs!$E$33:$E$44))</f>
        <v>41315.347069214782</v>
      </c>
    </row>
    <row r="55" spans="2:8" x14ac:dyDescent="0.2">
      <c r="B55" s="108">
        <v>39398</v>
      </c>
      <c r="C55" s="98">
        <v>7093.1</v>
      </c>
      <c r="D55" s="109">
        <v>146.80000000000001</v>
      </c>
      <c r="E55" s="110">
        <f t="shared" si="3"/>
        <v>48.318119891008173</v>
      </c>
      <c r="F55" s="111">
        <f t="shared" si="4"/>
        <v>13437.397602418496</v>
      </c>
      <c r="G55" s="111">
        <f t="shared" si="5"/>
        <v>6344.2976024184954</v>
      </c>
      <c r="H55" s="111">
        <f>H54+G55*(SUM(Inputs!$F$33:$F$44)/SUM(Inputs!$E$33:$E$44))</f>
        <v>43188.314870508679</v>
      </c>
    </row>
    <row r="56" spans="2:8" x14ac:dyDescent="0.2">
      <c r="B56" s="108">
        <v>39405</v>
      </c>
      <c r="C56" s="98">
        <v>6195.9</v>
      </c>
      <c r="D56" s="109">
        <v>141.19999999999999</v>
      </c>
      <c r="E56" s="110">
        <f t="shared" si="3"/>
        <v>43.880311614730878</v>
      </c>
      <c r="F56" s="111">
        <f t="shared" si="4"/>
        <v>13016.079904580401</v>
      </c>
      <c r="G56" s="111">
        <f t="shared" si="5"/>
        <v>6820.1799045804019</v>
      </c>
      <c r="H56" s="111">
        <f>H55+G56*(SUM(Inputs!$F$33:$F$44)/SUM(Inputs!$E$33:$E$44))</f>
        <v>45201.772964820215</v>
      </c>
    </row>
    <row r="57" spans="2:8" x14ac:dyDescent="0.2">
      <c r="B57" s="108">
        <v>39412</v>
      </c>
      <c r="C57" s="98">
        <v>7175.1</v>
      </c>
      <c r="D57" s="109">
        <v>148.80000000000001</v>
      </c>
      <c r="E57" s="110">
        <f t="shared" si="3"/>
        <v>48.219758064516128</v>
      </c>
      <c r="F57" s="111">
        <f t="shared" si="4"/>
        <v>13587.868208789243</v>
      </c>
      <c r="G57" s="111">
        <f t="shared" si="5"/>
        <v>6412.7682087892426</v>
      </c>
      <c r="H57" s="111">
        <f>H56+G57*(SUM(Inputs!$F$33:$F$44)/SUM(Inputs!$E$33:$E$44))</f>
        <v>47094.954704536329</v>
      </c>
    </row>
    <row r="58" spans="2:8" x14ac:dyDescent="0.2">
      <c r="B58" s="108">
        <v>39419</v>
      </c>
      <c r="C58" s="98">
        <v>4875</v>
      </c>
      <c r="D58" s="109">
        <v>106.8</v>
      </c>
      <c r="E58" s="110">
        <f t="shared" si="3"/>
        <v>45.646067415730336</v>
      </c>
      <c r="F58" s="111">
        <f t="shared" si="4"/>
        <v>10427.98547500355</v>
      </c>
      <c r="G58" s="111">
        <f t="shared" si="5"/>
        <v>5552.9854750035502</v>
      </c>
      <c r="H58" s="111">
        <f>H57+G58*(SUM(Inputs!$F$33:$F$44)/SUM(Inputs!$E$33:$E$44))</f>
        <v>48734.310807845475</v>
      </c>
    </row>
    <row r="59" spans="2:8" x14ac:dyDescent="0.2">
      <c r="B59" s="108">
        <v>39426</v>
      </c>
      <c r="C59" s="98">
        <v>6974.3</v>
      </c>
      <c r="D59" s="109">
        <v>139.1</v>
      </c>
      <c r="E59" s="110">
        <f t="shared" si="3"/>
        <v>50.138749101365924</v>
      </c>
      <c r="F59" s="111">
        <f t="shared" si="4"/>
        <v>12858.085767891118</v>
      </c>
      <c r="G59" s="111">
        <f t="shared" si="5"/>
        <v>5883.7857678911178</v>
      </c>
      <c r="H59" s="111">
        <f>H58+G59*(SUM(Inputs!$F$33:$F$44)/SUM(Inputs!$E$33:$E$44))</f>
        <v>50471.325995905128</v>
      </c>
    </row>
    <row r="60" spans="2:8" x14ac:dyDescent="0.2">
      <c r="B60" s="108">
        <v>39433</v>
      </c>
      <c r="C60" s="98">
        <v>9890</v>
      </c>
      <c r="D60" s="109">
        <v>181.5</v>
      </c>
      <c r="E60" s="110">
        <f t="shared" si="3"/>
        <v>54.490358126721766</v>
      </c>
      <c r="F60" s="111">
        <f t="shared" si="4"/>
        <v>16048.062622950962</v>
      </c>
      <c r="G60" s="111">
        <f t="shared" si="5"/>
        <v>6158.0626229509617</v>
      </c>
      <c r="H60" s="111">
        <f>H59+G60*(SUM(Inputs!$F$33:$F$44)/SUM(Inputs!$E$33:$E$44))</f>
        <v>52289.313381418346</v>
      </c>
    </row>
    <row r="61" spans="2:8" x14ac:dyDescent="0.2">
      <c r="B61" s="108">
        <v>39440</v>
      </c>
      <c r="C61" s="98">
        <v>8252.5</v>
      </c>
      <c r="D61" s="109">
        <v>172</v>
      </c>
      <c r="E61" s="110">
        <f t="shared" si="3"/>
        <v>47.979651162790695</v>
      </c>
      <c r="F61" s="111">
        <f t="shared" si="4"/>
        <v>15333.327242689911</v>
      </c>
      <c r="G61" s="111">
        <f t="shared" si="5"/>
        <v>7080.8272426899111</v>
      </c>
      <c r="H61" s="111">
        <f>H60+G61*(SUM(Inputs!$F$33:$F$44)/SUM(Inputs!$E$33:$E$44))</f>
        <v>54379.719958030895</v>
      </c>
    </row>
    <row r="62" spans="2:8" x14ac:dyDescent="0.2">
      <c r="B62" s="108">
        <v>39447</v>
      </c>
      <c r="C62" s="98">
        <v>1794</v>
      </c>
      <c r="D62" s="109">
        <v>41.1</v>
      </c>
      <c r="E62" s="110">
        <f t="shared" si="3"/>
        <v>43.649635036496349</v>
      </c>
      <c r="F62" s="111">
        <f t="shared" si="4"/>
        <v>5485.0260557245019</v>
      </c>
      <c r="G62" s="111">
        <f t="shared" si="5"/>
        <v>3691.0260557245019</v>
      </c>
      <c r="H62" s="111">
        <f>H61+G62*(SUM(Inputs!$F$33:$F$44)/SUM(Inputs!$E$33:$E$44))</f>
        <v>55469.38715042008</v>
      </c>
    </row>
    <row r="64" spans="2:8" ht="15" x14ac:dyDescent="0.2">
      <c r="B64" s="88" t="s">
        <v>57</v>
      </c>
    </row>
  </sheetData>
  <sheetProtection password="8510" sheet="1" scenarios="1"/>
  <mergeCells count="2">
    <mergeCell ref="B7:B9"/>
    <mergeCell ref="C7:H7"/>
  </mergeCells>
  <phoneticPr fontId="4" type="noConversion"/>
  <pageMargins left="0.74803149606299213" right="0.74803149606299213" top="0.98425196850393704" bottom="0.98425196850393704" header="0.51181102362204722" footer="0.51181102362204722"/>
  <pageSetup paperSize="9" scale="86" firstPageNumber="0" fitToHeight="2"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indexed="52"/>
    <pageSetUpPr autoPageBreaks="0"/>
  </sheetPr>
  <dimension ref="B1:M59"/>
  <sheetViews>
    <sheetView zoomScaleNormal="100" workbookViewId="0"/>
  </sheetViews>
  <sheetFormatPr defaultRowHeight="12.75" x14ac:dyDescent="0.2"/>
  <cols>
    <col min="1" max="16384" width="9.140625" style="78"/>
  </cols>
  <sheetData>
    <row r="1" spans="2:13" ht="18" x14ac:dyDescent="0.25">
      <c r="B1" s="77" t="s">
        <v>112</v>
      </c>
    </row>
    <row r="3" spans="2:13" ht="15" x14ac:dyDescent="0.2">
      <c r="B3" s="88" t="s">
        <v>113</v>
      </c>
    </row>
    <row r="4" spans="2:13" ht="15.75" x14ac:dyDescent="0.25">
      <c r="B4" s="112" t="s">
        <v>147</v>
      </c>
    </row>
    <row r="5" spans="2:13" ht="15" x14ac:dyDescent="0.2">
      <c r="B5" s="88" t="s">
        <v>114</v>
      </c>
    </row>
    <row r="6" spans="2:13" ht="15.75" x14ac:dyDescent="0.25">
      <c r="B6" s="113" t="s">
        <v>148</v>
      </c>
    </row>
    <row r="9" spans="2:13" x14ac:dyDescent="0.2">
      <c r="B9" s="172" t="str">
        <f>+Inputs!C6</f>
        <v>Process</v>
      </c>
      <c r="C9" s="172"/>
      <c r="D9" s="172"/>
      <c r="E9" s="172"/>
      <c r="F9" s="172"/>
      <c r="G9" s="172"/>
      <c r="H9" s="172" t="str">
        <f>+Inputs!E6</f>
        <v>Space heating &amp; DHW</v>
      </c>
      <c r="I9" s="172"/>
      <c r="J9" s="172"/>
      <c r="K9" s="172"/>
      <c r="L9" s="172"/>
      <c r="M9" s="172"/>
    </row>
    <row r="10" spans="2:13" x14ac:dyDescent="0.2">
      <c r="B10" s="171"/>
      <c r="C10" s="171"/>
      <c r="D10" s="171"/>
      <c r="E10" s="171"/>
      <c r="F10" s="171"/>
      <c r="G10" s="171"/>
      <c r="H10" s="171"/>
      <c r="I10" s="171"/>
      <c r="J10" s="171"/>
      <c r="K10" s="171"/>
      <c r="L10" s="171"/>
      <c r="M10" s="171"/>
    </row>
    <row r="11" spans="2:13" x14ac:dyDescent="0.2">
      <c r="B11" s="171"/>
      <c r="C11" s="171"/>
      <c r="D11" s="171"/>
      <c r="E11" s="171"/>
      <c r="F11" s="171"/>
      <c r="G11" s="171"/>
      <c r="H11" s="171"/>
      <c r="I11" s="171"/>
      <c r="J11" s="171"/>
      <c r="K11" s="171"/>
      <c r="L11" s="171"/>
      <c r="M11" s="171"/>
    </row>
    <row r="12" spans="2:13" x14ac:dyDescent="0.2">
      <c r="B12" s="171"/>
      <c r="C12" s="171"/>
      <c r="D12" s="171"/>
      <c r="E12" s="171"/>
      <c r="F12" s="171"/>
      <c r="G12" s="171"/>
      <c r="H12" s="171"/>
      <c r="I12" s="171"/>
      <c r="J12" s="171"/>
      <c r="K12" s="171"/>
      <c r="L12" s="171"/>
      <c r="M12" s="171"/>
    </row>
    <row r="13" spans="2:13" x14ac:dyDescent="0.2">
      <c r="B13" s="171"/>
      <c r="C13" s="171"/>
      <c r="D13" s="171"/>
      <c r="E13" s="171"/>
      <c r="F13" s="171"/>
      <c r="G13" s="171"/>
      <c r="H13" s="171"/>
      <c r="I13" s="171"/>
      <c r="J13" s="171"/>
      <c r="K13" s="171"/>
      <c r="L13" s="171"/>
      <c r="M13" s="171"/>
    </row>
    <row r="14" spans="2:13" x14ac:dyDescent="0.2">
      <c r="B14" s="171"/>
      <c r="C14" s="171"/>
      <c r="D14" s="171"/>
      <c r="E14" s="171"/>
      <c r="F14" s="171"/>
      <c r="G14" s="171"/>
      <c r="H14" s="171"/>
      <c r="I14" s="171"/>
      <c r="J14" s="171"/>
      <c r="K14" s="171"/>
      <c r="L14" s="171"/>
      <c r="M14" s="171"/>
    </row>
    <row r="15" spans="2:13" x14ac:dyDescent="0.2">
      <c r="B15" s="171"/>
      <c r="C15" s="171"/>
      <c r="D15" s="171"/>
      <c r="E15" s="171"/>
      <c r="F15" s="171"/>
      <c r="G15" s="171"/>
      <c r="H15" s="171"/>
      <c r="I15" s="171"/>
      <c r="J15" s="171"/>
      <c r="K15" s="171"/>
      <c r="L15" s="171"/>
      <c r="M15" s="171"/>
    </row>
    <row r="16" spans="2:13" x14ac:dyDescent="0.2">
      <c r="B16" s="171"/>
      <c r="C16" s="171"/>
      <c r="D16" s="171"/>
      <c r="E16" s="171"/>
      <c r="F16" s="171"/>
      <c r="G16" s="171"/>
      <c r="H16" s="171"/>
      <c r="I16" s="171"/>
      <c r="J16" s="171"/>
      <c r="K16" s="171"/>
      <c r="L16" s="171"/>
      <c r="M16" s="171"/>
    </row>
    <row r="17" spans="2:13" x14ac:dyDescent="0.2">
      <c r="B17" s="171"/>
      <c r="C17" s="171"/>
      <c r="D17" s="171"/>
      <c r="E17" s="171"/>
      <c r="F17" s="171"/>
      <c r="G17" s="171"/>
      <c r="H17" s="171"/>
      <c r="I17" s="171"/>
      <c r="J17" s="171"/>
      <c r="K17" s="171"/>
      <c r="L17" s="171"/>
      <c r="M17" s="171"/>
    </row>
    <row r="18" spans="2:13" x14ac:dyDescent="0.2">
      <c r="B18" s="171"/>
      <c r="C18" s="171"/>
      <c r="D18" s="171"/>
      <c r="E18" s="171"/>
      <c r="F18" s="171"/>
      <c r="G18" s="171"/>
      <c r="H18" s="171"/>
      <c r="I18" s="171"/>
      <c r="J18" s="171"/>
      <c r="K18" s="171"/>
      <c r="L18" s="171"/>
      <c r="M18" s="171"/>
    </row>
    <row r="19" spans="2:13" x14ac:dyDescent="0.2">
      <c r="B19" s="171"/>
      <c r="C19" s="171"/>
      <c r="D19" s="171"/>
      <c r="E19" s="171"/>
      <c r="F19" s="171"/>
      <c r="G19" s="171"/>
      <c r="H19" s="171"/>
      <c r="I19" s="171"/>
      <c r="J19" s="171"/>
      <c r="K19" s="171"/>
      <c r="L19" s="171"/>
      <c r="M19" s="171"/>
    </row>
    <row r="20" spans="2:13" x14ac:dyDescent="0.2">
      <c r="B20" s="171"/>
      <c r="C20" s="171"/>
      <c r="D20" s="171"/>
      <c r="E20" s="171"/>
      <c r="F20" s="171"/>
      <c r="G20" s="171"/>
      <c r="H20" s="171"/>
      <c r="I20" s="171"/>
      <c r="J20" s="171"/>
      <c r="K20" s="171"/>
      <c r="L20" s="171"/>
      <c r="M20" s="171"/>
    </row>
    <row r="21" spans="2:13" x14ac:dyDescent="0.2">
      <c r="B21" s="171"/>
      <c r="C21" s="171"/>
      <c r="D21" s="171"/>
      <c r="E21" s="171"/>
      <c r="F21" s="171"/>
      <c r="G21" s="171"/>
      <c r="H21" s="171"/>
      <c r="I21" s="171"/>
      <c r="J21" s="171"/>
      <c r="K21" s="171"/>
      <c r="L21" s="171"/>
      <c r="M21" s="171"/>
    </row>
    <row r="22" spans="2:13" x14ac:dyDescent="0.2">
      <c r="B22" s="171"/>
      <c r="C22" s="171"/>
      <c r="D22" s="171"/>
      <c r="E22" s="171"/>
      <c r="F22" s="171"/>
      <c r="G22" s="171"/>
      <c r="H22" s="171"/>
      <c r="I22" s="171"/>
      <c r="J22" s="171"/>
      <c r="K22" s="171"/>
      <c r="L22" s="171"/>
      <c r="M22" s="171"/>
    </row>
    <row r="23" spans="2:13" x14ac:dyDescent="0.2">
      <c r="B23" s="171"/>
      <c r="C23" s="171"/>
      <c r="D23" s="171"/>
      <c r="E23" s="171"/>
      <c r="F23" s="171"/>
      <c r="G23" s="171"/>
      <c r="H23" s="171"/>
      <c r="I23" s="171"/>
      <c r="J23" s="171"/>
      <c r="K23" s="171"/>
      <c r="L23" s="171"/>
      <c r="M23" s="171"/>
    </row>
    <row r="24" spans="2:13" x14ac:dyDescent="0.2">
      <c r="B24" s="171"/>
      <c r="C24" s="171"/>
      <c r="D24" s="171"/>
      <c r="E24" s="171"/>
      <c r="F24" s="171"/>
      <c r="G24" s="171"/>
      <c r="H24" s="171"/>
      <c r="I24" s="171"/>
      <c r="J24" s="171"/>
      <c r="K24" s="171"/>
      <c r="L24" s="171"/>
      <c r="M24" s="171"/>
    </row>
    <row r="25" spans="2:13" x14ac:dyDescent="0.2">
      <c r="B25" s="171"/>
      <c r="C25" s="171"/>
      <c r="D25" s="171"/>
      <c r="E25" s="171"/>
      <c r="F25" s="171"/>
      <c r="G25" s="171"/>
      <c r="H25" s="171"/>
      <c r="I25" s="171"/>
      <c r="J25" s="171"/>
      <c r="K25" s="171"/>
      <c r="L25" s="171"/>
      <c r="M25" s="171"/>
    </row>
    <row r="26" spans="2:13" x14ac:dyDescent="0.2">
      <c r="B26" s="171"/>
      <c r="C26" s="171"/>
      <c r="D26" s="171"/>
      <c r="E26" s="171"/>
      <c r="F26" s="171"/>
      <c r="G26" s="171"/>
      <c r="H26" s="171"/>
      <c r="I26" s="171"/>
      <c r="J26" s="171"/>
      <c r="K26" s="171"/>
      <c r="L26" s="171"/>
      <c r="M26" s="171"/>
    </row>
    <row r="27" spans="2:13" x14ac:dyDescent="0.2">
      <c r="B27" s="171"/>
      <c r="C27" s="171"/>
      <c r="D27" s="171"/>
      <c r="E27" s="171"/>
      <c r="F27" s="171"/>
      <c r="G27" s="171"/>
      <c r="H27" s="171"/>
      <c r="I27" s="171"/>
      <c r="J27" s="171"/>
      <c r="K27" s="171"/>
      <c r="L27" s="171"/>
      <c r="M27" s="171"/>
    </row>
    <row r="28" spans="2:13" x14ac:dyDescent="0.2">
      <c r="B28" s="171"/>
      <c r="C28" s="171"/>
      <c r="D28" s="171"/>
      <c r="E28" s="171"/>
      <c r="F28" s="171"/>
      <c r="G28" s="171"/>
      <c r="H28" s="171"/>
      <c r="I28" s="171"/>
      <c r="J28" s="171"/>
      <c r="K28" s="171"/>
      <c r="L28" s="171"/>
      <c r="M28" s="171"/>
    </row>
    <row r="29" spans="2:13" x14ac:dyDescent="0.2">
      <c r="B29" s="171"/>
      <c r="C29" s="171"/>
      <c r="D29" s="171"/>
      <c r="E29" s="171"/>
      <c r="F29" s="171"/>
      <c r="G29" s="171"/>
      <c r="H29" s="171"/>
      <c r="I29" s="171"/>
      <c r="J29" s="171"/>
      <c r="K29" s="171"/>
      <c r="L29" s="171"/>
      <c r="M29" s="171"/>
    </row>
    <row r="30" spans="2:13" x14ac:dyDescent="0.2">
      <c r="B30" s="171"/>
      <c r="C30" s="171"/>
      <c r="D30" s="171"/>
      <c r="E30" s="171"/>
      <c r="F30" s="171"/>
      <c r="G30" s="171"/>
      <c r="H30" s="171"/>
      <c r="I30" s="171"/>
      <c r="J30" s="171"/>
      <c r="K30" s="171"/>
      <c r="L30" s="171"/>
      <c r="M30" s="171"/>
    </row>
    <row r="31" spans="2:13" x14ac:dyDescent="0.2">
      <c r="B31" s="171"/>
      <c r="C31" s="171"/>
      <c r="D31" s="171"/>
      <c r="E31" s="171"/>
      <c r="F31" s="171"/>
      <c r="G31" s="171"/>
      <c r="H31" s="171"/>
      <c r="I31" s="171"/>
      <c r="J31" s="171"/>
      <c r="K31" s="171"/>
      <c r="L31" s="171"/>
      <c r="M31" s="171"/>
    </row>
    <row r="32" spans="2:13" x14ac:dyDescent="0.2">
      <c r="B32" s="171"/>
      <c r="C32" s="171"/>
      <c r="D32" s="171"/>
      <c r="E32" s="171"/>
      <c r="F32" s="171"/>
      <c r="G32" s="171"/>
      <c r="H32" s="171"/>
      <c r="I32" s="171"/>
      <c r="J32" s="171"/>
      <c r="K32" s="171"/>
      <c r="L32" s="171"/>
      <c r="M32" s="171"/>
    </row>
    <row r="33" spans="2:13" x14ac:dyDescent="0.2">
      <c r="B33" s="171"/>
      <c r="C33" s="171"/>
      <c r="D33" s="171"/>
      <c r="E33" s="171"/>
      <c r="F33" s="171"/>
      <c r="G33" s="171"/>
      <c r="H33" s="171"/>
      <c r="I33" s="171"/>
      <c r="J33" s="171"/>
      <c r="K33" s="171"/>
      <c r="L33" s="171"/>
      <c r="M33" s="171"/>
    </row>
    <row r="34" spans="2:13" x14ac:dyDescent="0.2">
      <c r="B34" s="171"/>
      <c r="C34" s="171"/>
      <c r="D34" s="171"/>
      <c r="E34" s="171"/>
      <c r="F34" s="171"/>
      <c r="G34" s="171"/>
      <c r="H34" s="171"/>
      <c r="I34" s="171"/>
      <c r="J34" s="171"/>
      <c r="K34" s="171"/>
      <c r="L34" s="171"/>
      <c r="M34" s="171"/>
    </row>
    <row r="35" spans="2:13" x14ac:dyDescent="0.2">
      <c r="B35" s="171"/>
      <c r="C35" s="171"/>
      <c r="D35" s="171"/>
      <c r="E35" s="171"/>
      <c r="F35" s="171"/>
      <c r="G35" s="171"/>
      <c r="H35" s="171"/>
      <c r="I35" s="171"/>
      <c r="J35" s="171"/>
      <c r="K35" s="171"/>
      <c r="L35" s="171"/>
      <c r="M35" s="171"/>
    </row>
    <row r="36" spans="2:13" x14ac:dyDescent="0.2">
      <c r="B36" s="171"/>
      <c r="C36" s="171"/>
      <c r="D36" s="171"/>
      <c r="E36" s="171"/>
      <c r="F36" s="171"/>
      <c r="G36" s="171"/>
      <c r="H36" s="171"/>
      <c r="I36" s="171"/>
      <c r="J36" s="171"/>
      <c r="K36" s="171"/>
      <c r="L36" s="171"/>
      <c r="M36" s="171"/>
    </row>
    <row r="37" spans="2:13" x14ac:dyDescent="0.2">
      <c r="B37" s="171"/>
      <c r="C37" s="171"/>
      <c r="D37" s="171"/>
      <c r="E37" s="171"/>
      <c r="F37" s="171"/>
      <c r="G37" s="171"/>
      <c r="H37" s="171"/>
      <c r="I37" s="171"/>
      <c r="J37" s="171"/>
      <c r="K37" s="171"/>
      <c r="L37" s="171"/>
      <c r="M37" s="171"/>
    </row>
    <row r="38" spans="2:13" x14ac:dyDescent="0.2">
      <c r="B38" s="171"/>
      <c r="C38" s="171"/>
      <c r="D38" s="171"/>
      <c r="E38" s="171"/>
      <c r="F38" s="171"/>
      <c r="G38" s="171"/>
      <c r="H38" s="171"/>
      <c r="I38" s="171"/>
      <c r="J38" s="171"/>
      <c r="K38" s="171"/>
      <c r="L38" s="171"/>
      <c r="M38" s="171"/>
    </row>
    <row r="39" spans="2:13" x14ac:dyDescent="0.2">
      <c r="B39" s="171"/>
      <c r="C39" s="171"/>
      <c r="D39" s="171"/>
      <c r="E39" s="171"/>
      <c r="F39" s="171"/>
      <c r="G39" s="171"/>
      <c r="H39" s="171"/>
      <c r="I39" s="171"/>
      <c r="J39" s="171"/>
      <c r="K39" s="171"/>
      <c r="L39" s="171"/>
      <c r="M39" s="171"/>
    </row>
    <row r="40" spans="2:13" x14ac:dyDescent="0.2">
      <c r="B40" s="171"/>
      <c r="C40" s="171"/>
      <c r="D40" s="171"/>
      <c r="E40" s="171"/>
      <c r="F40" s="171"/>
      <c r="G40" s="171"/>
      <c r="H40" s="171"/>
      <c r="I40" s="171"/>
      <c r="J40" s="171"/>
      <c r="K40" s="171"/>
      <c r="L40" s="171"/>
      <c r="M40" s="171"/>
    </row>
    <row r="41" spans="2:13" x14ac:dyDescent="0.2">
      <c r="B41" s="171"/>
      <c r="C41" s="171"/>
      <c r="D41" s="171"/>
      <c r="E41" s="171"/>
      <c r="F41" s="171"/>
      <c r="G41" s="171"/>
      <c r="H41" s="171"/>
      <c r="I41" s="171"/>
      <c r="J41" s="171"/>
      <c r="K41" s="171"/>
      <c r="L41" s="171"/>
      <c r="M41" s="171"/>
    </row>
    <row r="42" spans="2:13" x14ac:dyDescent="0.2">
      <c r="B42" s="171"/>
      <c r="C42" s="171"/>
      <c r="D42" s="171"/>
      <c r="E42" s="171"/>
      <c r="F42" s="171"/>
      <c r="G42" s="171"/>
      <c r="H42" s="171"/>
      <c r="I42" s="171"/>
      <c r="J42" s="171"/>
      <c r="K42" s="171"/>
      <c r="L42" s="171"/>
      <c r="M42" s="171"/>
    </row>
    <row r="43" spans="2:13" x14ac:dyDescent="0.2">
      <c r="B43" s="171"/>
      <c r="C43" s="171"/>
      <c r="D43" s="171"/>
      <c r="E43" s="171"/>
      <c r="F43" s="171"/>
      <c r="G43" s="171"/>
      <c r="H43" s="171"/>
      <c r="I43" s="171"/>
      <c r="J43" s="171"/>
      <c r="K43" s="171"/>
      <c r="L43" s="171"/>
      <c r="M43" s="171"/>
    </row>
    <row r="44" spans="2:13" x14ac:dyDescent="0.2">
      <c r="B44" s="171"/>
      <c r="C44" s="171"/>
      <c r="D44" s="171"/>
      <c r="E44" s="171"/>
      <c r="F44" s="171"/>
      <c r="G44" s="171"/>
      <c r="H44" s="171"/>
      <c r="I44" s="171"/>
      <c r="J44" s="171"/>
      <c r="K44" s="171"/>
      <c r="L44" s="171"/>
      <c r="M44" s="171"/>
    </row>
    <row r="45" spans="2:13" x14ac:dyDescent="0.2">
      <c r="B45" s="171"/>
      <c r="C45" s="171"/>
      <c r="D45" s="171"/>
      <c r="E45" s="171"/>
      <c r="F45" s="171"/>
      <c r="G45" s="171"/>
      <c r="H45" s="171"/>
      <c r="I45" s="171"/>
      <c r="J45" s="171"/>
      <c r="K45" s="171"/>
      <c r="L45" s="171"/>
      <c r="M45" s="171"/>
    </row>
    <row r="46" spans="2:13" x14ac:dyDescent="0.2">
      <c r="B46" s="171"/>
      <c r="C46" s="171"/>
      <c r="D46" s="171"/>
      <c r="E46" s="171"/>
      <c r="F46" s="171"/>
      <c r="G46" s="171"/>
      <c r="H46" s="171"/>
      <c r="I46" s="171"/>
      <c r="J46" s="171"/>
      <c r="K46" s="171"/>
      <c r="L46" s="171"/>
      <c r="M46" s="171"/>
    </row>
    <row r="47" spans="2:13" x14ac:dyDescent="0.2">
      <c r="B47" s="171"/>
      <c r="C47" s="171"/>
      <c r="D47" s="171"/>
      <c r="E47" s="171"/>
      <c r="F47" s="171"/>
      <c r="G47" s="171"/>
      <c r="H47" s="171"/>
      <c r="I47" s="171"/>
      <c r="J47" s="171"/>
      <c r="K47" s="171"/>
      <c r="L47" s="171"/>
      <c r="M47" s="171"/>
    </row>
    <row r="48" spans="2:13" x14ac:dyDescent="0.2">
      <c r="B48" s="171"/>
      <c r="C48" s="171"/>
      <c r="D48" s="171"/>
      <c r="E48" s="171"/>
      <c r="F48" s="171"/>
      <c r="G48" s="171"/>
      <c r="H48" s="171"/>
      <c r="I48" s="171"/>
      <c r="J48" s="171"/>
      <c r="K48" s="171"/>
      <c r="L48" s="171"/>
      <c r="M48" s="171"/>
    </row>
    <row r="50" spans="2:8" ht="20.25" x14ac:dyDescent="0.3">
      <c r="H50" s="114"/>
    </row>
    <row r="51" spans="2:8" ht="15.75" x14ac:dyDescent="0.25">
      <c r="B51" s="115" t="s">
        <v>149</v>
      </c>
    </row>
    <row r="53" spans="2:8" x14ac:dyDescent="0.2">
      <c r="B53" s="78" t="s">
        <v>3</v>
      </c>
    </row>
    <row r="55" spans="2:8" x14ac:dyDescent="0.2">
      <c r="B55" s="116" t="s">
        <v>51</v>
      </c>
    </row>
    <row r="57" spans="2:8" x14ac:dyDescent="0.2">
      <c r="B57" s="78" t="s">
        <v>4</v>
      </c>
    </row>
    <row r="59" spans="2:8" x14ac:dyDescent="0.2">
      <c r="B59" s="116" t="s">
        <v>51</v>
      </c>
    </row>
  </sheetData>
  <sheetProtection password="8510" sheet="1" scenarios="1"/>
  <mergeCells count="8">
    <mergeCell ref="B36:G48"/>
    <mergeCell ref="H36:M48"/>
    <mergeCell ref="B9:G9"/>
    <mergeCell ref="H9:M9"/>
    <mergeCell ref="B10:G22"/>
    <mergeCell ref="H10:M22"/>
    <mergeCell ref="B23:G35"/>
    <mergeCell ref="H23:M35"/>
  </mergeCells>
  <phoneticPr fontId="4" type="noConversion"/>
  <pageMargins left="0.74791666666666667" right="0.74791666666666667" top="0.98402777777777783" bottom="0.98402777777777783" header="0.51180555555555562" footer="0.51180555555555562"/>
  <pageSetup paperSize="9" scale="68" firstPageNumber="0" orientation="portrait" horizontalDpi="300" verticalDpi="300" r:id="rId1"/>
  <headerFooter alignWithMargins="0"/>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indexed="52"/>
    <pageSetUpPr autoPageBreaks="0" fitToPage="1"/>
  </sheetPr>
  <dimension ref="B1:O107"/>
  <sheetViews>
    <sheetView zoomScaleNormal="100" workbookViewId="0"/>
  </sheetViews>
  <sheetFormatPr defaultRowHeight="12.75" x14ac:dyDescent="0.2"/>
  <cols>
    <col min="1" max="2" width="9.140625" style="78"/>
    <col min="3" max="5" width="20" style="78" customWidth="1"/>
    <col min="6" max="6" width="26.140625" style="78" customWidth="1"/>
    <col min="7" max="8" width="38.7109375" style="78" customWidth="1"/>
    <col min="9" max="9" width="9.5703125" style="78" customWidth="1"/>
    <col min="10" max="10" width="8.42578125" style="78" customWidth="1"/>
    <col min="11" max="11" width="10.7109375" style="78" customWidth="1"/>
    <col min="12" max="12" width="12.28515625" style="78" customWidth="1"/>
    <col min="13" max="13" width="13.7109375" style="78" customWidth="1"/>
    <col min="14" max="14" width="12.28515625" style="78" customWidth="1"/>
    <col min="15" max="16384" width="9.140625" style="78"/>
  </cols>
  <sheetData>
    <row r="1" spans="2:15" ht="18" x14ac:dyDescent="0.25">
      <c r="B1" s="77" t="s">
        <v>115</v>
      </c>
    </row>
    <row r="3" spans="2:15" ht="15" x14ac:dyDescent="0.2">
      <c r="B3" s="88" t="s">
        <v>116</v>
      </c>
    </row>
    <row r="4" spans="2:15" ht="15" x14ac:dyDescent="0.2">
      <c r="B4" s="88" t="s">
        <v>117</v>
      </c>
    </row>
    <row r="6" spans="2:15" ht="51" x14ac:dyDescent="0.2">
      <c r="B6" s="79" t="s">
        <v>118</v>
      </c>
      <c r="C6" s="79" t="s">
        <v>119</v>
      </c>
      <c r="D6" s="79" t="s">
        <v>46</v>
      </c>
      <c r="E6" s="79" t="s">
        <v>120</v>
      </c>
      <c r="F6" s="79" t="s">
        <v>121</v>
      </c>
      <c r="G6" s="79" t="s">
        <v>122</v>
      </c>
      <c r="H6" s="79" t="s">
        <v>123</v>
      </c>
      <c r="I6" s="79" t="s">
        <v>124</v>
      </c>
      <c r="J6" s="79" t="s">
        <v>125</v>
      </c>
      <c r="K6" s="79" t="s">
        <v>126</v>
      </c>
      <c r="L6" s="79" t="str">
        <f>"Expected annnual saving
 "&amp;Inputs!$J$6</f>
        <v>Expected annnual saving
 €</v>
      </c>
      <c r="M6" s="79" t="s">
        <v>127</v>
      </c>
      <c r="N6" s="79" t="str">
        <f>"Achieved annnual saving
 "&amp;Inputs!$J$6</f>
        <v>Achieved annnual saving
 €</v>
      </c>
      <c r="O6" s="117"/>
    </row>
    <row r="7" spans="2:15" ht="25.35" customHeight="1" x14ac:dyDescent="0.2">
      <c r="B7" s="118">
        <v>39172</v>
      </c>
      <c r="C7" s="119" t="s">
        <v>265</v>
      </c>
      <c r="D7" s="120" t="s">
        <v>128</v>
      </c>
      <c r="E7" s="121" t="s">
        <v>129</v>
      </c>
      <c r="F7" s="121" t="s">
        <v>130</v>
      </c>
      <c r="G7" s="120" t="s">
        <v>131</v>
      </c>
      <c r="H7" s="120" t="s">
        <v>132</v>
      </c>
      <c r="I7" s="122">
        <v>39203</v>
      </c>
      <c r="J7" s="123" t="s">
        <v>133</v>
      </c>
      <c r="K7" s="120" t="s">
        <v>134</v>
      </c>
      <c r="L7" s="124">
        <v>500000</v>
      </c>
      <c r="M7" s="125" t="s">
        <v>135</v>
      </c>
      <c r="N7" s="124"/>
    </row>
    <row r="8" spans="2:15" ht="37.35" customHeight="1" x14ac:dyDescent="0.2">
      <c r="B8" s="118">
        <v>39188</v>
      </c>
      <c r="C8" s="119" t="s">
        <v>264</v>
      </c>
      <c r="D8" s="120" t="s">
        <v>136</v>
      </c>
      <c r="E8" s="121" t="s">
        <v>137</v>
      </c>
      <c r="F8" s="121" t="s">
        <v>138</v>
      </c>
      <c r="G8" s="120" t="s">
        <v>139</v>
      </c>
      <c r="H8" s="120" t="s">
        <v>140</v>
      </c>
      <c r="I8" s="122">
        <v>39234</v>
      </c>
      <c r="J8" s="123" t="s">
        <v>133</v>
      </c>
      <c r="K8" s="120" t="s">
        <v>141</v>
      </c>
      <c r="L8" s="124">
        <v>120000</v>
      </c>
      <c r="M8" s="125" t="s">
        <v>142</v>
      </c>
      <c r="N8" s="124"/>
    </row>
    <row r="9" spans="2:15" ht="25.5" x14ac:dyDescent="0.2">
      <c r="B9" s="118">
        <v>39232</v>
      </c>
      <c r="C9" s="119" t="s">
        <v>264</v>
      </c>
      <c r="D9" s="120" t="s">
        <v>143</v>
      </c>
      <c r="E9" s="121" t="s">
        <v>144</v>
      </c>
      <c r="F9" s="121" t="s">
        <v>145</v>
      </c>
      <c r="G9" s="120"/>
      <c r="H9" s="120" t="s">
        <v>20</v>
      </c>
      <c r="I9" s="122"/>
      <c r="J9" s="123"/>
      <c r="K9" s="120" t="s">
        <v>21</v>
      </c>
      <c r="L9" s="124"/>
      <c r="M9" s="125"/>
      <c r="N9" s="124"/>
    </row>
    <row r="10" spans="2:15" x14ac:dyDescent="0.2">
      <c r="B10" s="126"/>
      <c r="C10" s="119"/>
      <c r="D10" s="119"/>
      <c r="E10" s="119"/>
      <c r="F10" s="121"/>
      <c r="G10" s="120"/>
      <c r="H10" s="120"/>
      <c r="I10" s="120"/>
      <c r="J10" s="123"/>
      <c r="K10" s="120"/>
      <c r="L10" s="124"/>
      <c r="M10" s="125"/>
      <c r="N10" s="124"/>
    </row>
    <row r="11" spans="2:15" x14ac:dyDescent="0.2">
      <c r="B11" s="126"/>
      <c r="C11" s="119"/>
      <c r="D11" s="119"/>
      <c r="E11" s="119"/>
      <c r="F11" s="121"/>
      <c r="G11" s="120"/>
      <c r="H11" s="120"/>
      <c r="I11" s="120"/>
      <c r="J11" s="123"/>
      <c r="K11" s="120"/>
      <c r="L11" s="124"/>
      <c r="M11" s="125"/>
      <c r="N11" s="124"/>
    </row>
    <row r="12" spans="2:15" x14ac:dyDescent="0.2">
      <c r="B12" s="126"/>
      <c r="C12" s="119"/>
      <c r="D12" s="119"/>
      <c r="E12" s="119"/>
      <c r="F12" s="121"/>
      <c r="G12" s="120"/>
      <c r="H12" s="120"/>
      <c r="I12" s="120"/>
      <c r="J12" s="123"/>
      <c r="K12" s="120"/>
      <c r="L12" s="124"/>
      <c r="M12" s="125"/>
      <c r="N12" s="124"/>
    </row>
    <row r="13" spans="2:15" x14ac:dyDescent="0.2">
      <c r="B13" s="126"/>
      <c r="C13" s="119"/>
      <c r="D13" s="119"/>
      <c r="E13" s="119"/>
      <c r="F13" s="121"/>
      <c r="G13" s="120"/>
      <c r="H13" s="120"/>
      <c r="I13" s="120"/>
      <c r="J13" s="123"/>
      <c r="K13" s="120"/>
      <c r="L13" s="124"/>
      <c r="M13" s="125"/>
      <c r="N13" s="124"/>
    </row>
    <row r="14" spans="2:15" x14ac:dyDescent="0.2">
      <c r="B14" s="126"/>
      <c r="C14" s="119"/>
      <c r="D14" s="119"/>
      <c r="E14" s="119"/>
      <c r="F14" s="121"/>
      <c r="G14" s="120"/>
      <c r="H14" s="120"/>
      <c r="I14" s="120"/>
      <c r="J14" s="123"/>
      <c r="K14" s="120"/>
      <c r="L14" s="124"/>
      <c r="M14" s="125"/>
      <c r="N14" s="124"/>
    </row>
    <row r="15" spans="2:15" x14ac:dyDescent="0.2">
      <c r="B15" s="126"/>
      <c r="C15" s="119"/>
      <c r="D15" s="119"/>
      <c r="E15" s="119"/>
      <c r="F15" s="121"/>
      <c r="G15" s="120"/>
      <c r="H15" s="120"/>
      <c r="I15" s="120"/>
      <c r="J15" s="123"/>
      <c r="K15" s="120"/>
      <c r="L15" s="124"/>
      <c r="M15" s="125"/>
      <c r="N15" s="124"/>
    </row>
    <row r="16" spans="2:15" x14ac:dyDescent="0.2">
      <c r="B16" s="126"/>
      <c r="C16" s="119"/>
      <c r="D16" s="119"/>
      <c r="E16" s="119"/>
      <c r="F16" s="121"/>
      <c r="G16" s="120"/>
      <c r="H16" s="120"/>
      <c r="I16" s="120"/>
      <c r="J16" s="123"/>
      <c r="K16" s="120"/>
      <c r="L16" s="124"/>
      <c r="M16" s="125"/>
      <c r="N16" s="124"/>
    </row>
    <row r="17" spans="2:14" x14ac:dyDescent="0.2">
      <c r="B17" s="126"/>
      <c r="C17" s="119"/>
      <c r="D17" s="119"/>
      <c r="E17" s="119"/>
      <c r="F17" s="121"/>
      <c r="G17" s="120"/>
      <c r="H17" s="120"/>
      <c r="I17" s="120"/>
      <c r="J17" s="123"/>
      <c r="K17" s="120"/>
      <c r="L17" s="124"/>
      <c r="M17" s="125"/>
      <c r="N17" s="124"/>
    </row>
    <row r="18" spans="2:14" x14ac:dyDescent="0.2">
      <c r="B18" s="126"/>
      <c r="C18" s="119"/>
      <c r="D18" s="119"/>
      <c r="E18" s="119"/>
      <c r="F18" s="121"/>
      <c r="G18" s="120"/>
      <c r="H18" s="120"/>
      <c r="I18" s="120"/>
      <c r="J18" s="123"/>
      <c r="K18" s="120"/>
      <c r="L18" s="124"/>
      <c r="M18" s="125"/>
      <c r="N18" s="124"/>
    </row>
    <row r="19" spans="2:14" x14ac:dyDescent="0.2">
      <c r="B19" s="126"/>
      <c r="C19" s="119"/>
      <c r="D19" s="119"/>
      <c r="E19" s="119"/>
      <c r="F19" s="121"/>
      <c r="G19" s="120"/>
      <c r="H19" s="120"/>
      <c r="I19" s="120"/>
      <c r="J19" s="123"/>
      <c r="K19" s="120"/>
      <c r="L19" s="124"/>
      <c r="M19" s="125"/>
      <c r="N19" s="124"/>
    </row>
    <row r="20" spans="2:14" x14ac:dyDescent="0.2">
      <c r="B20" s="126"/>
      <c r="C20" s="119"/>
      <c r="D20" s="119"/>
      <c r="E20" s="119"/>
      <c r="F20" s="121"/>
      <c r="G20" s="120"/>
      <c r="H20" s="120"/>
      <c r="I20" s="120"/>
      <c r="J20" s="123"/>
      <c r="K20" s="120"/>
      <c r="L20" s="124"/>
      <c r="M20" s="125"/>
      <c r="N20" s="124"/>
    </row>
    <row r="21" spans="2:14" x14ac:dyDescent="0.2">
      <c r="B21" s="126"/>
      <c r="C21" s="119"/>
      <c r="D21" s="119"/>
      <c r="E21" s="119"/>
      <c r="F21" s="121"/>
      <c r="G21" s="120"/>
      <c r="H21" s="120"/>
      <c r="I21" s="120"/>
      <c r="J21" s="123"/>
      <c r="K21" s="120"/>
      <c r="L21" s="124"/>
      <c r="M21" s="125"/>
      <c r="N21" s="124"/>
    </row>
    <row r="22" spans="2:14" x14ac:dyDescent="0.2">
      <c r="B22" s="126"/>
      <c r="C22" s="119"/>
      <c r="D22" s="119"/>
      <c r="E22" s="119"/>
      <c r="F22" s="121"/>
      <c r="G22" s="120"/>
      <c r="H22" s="120"/>
      <c r="I22" s="120"/>
      <c r="J22" s="123"/>
      <c r="K22" s="120"/>
      <c r="L22" s="124"/>
      <c r="M22" s="125"/>
      <c r="N22" s="124"/>
    </row>
    <row r="23" spans="2:14" x14ac:dyDescent="0.2">
      <c r="B23" s="126"/>
      <c r="C23" s="119"/>
      <c r="D23" s="119"/>
      <c r="E23" s="119"/>
      <c r="F23" s="121"/>
      <c r="G23" s="120"/>
      <c r="H23" s="120"/>
      <c r="I23" s="120"/>
      <c r="J23" s="123"/>
      <c r="K23" s="120"/>
      <c r="L23" s="124"/>
      <c r="M23" s="125"/>
      <c r="N23" s="124"/>
    </row>
    <row r="24" spans="2:14" x14ac:dyDescent="0.2">
      <c r="B24" s="126"/>
      <c r="C24" s="119"/>
      <c r="D24" s="119"/>
      <c r="E24" s="119"/>
      <c r="F24" s="121"/>
      <c r="G24" s="120"/>
      <c r="H24" s="120"/>
      <c r="I24" s="120"/>
      <c r="J24" s="123"/>
      <c r="K24" s="120"/>
      <c r="L24" s="124"/>
      <c r="M24" s="125"/>
      <c r="N24" s="124"/>
    </row>
    <row r="25" spans="2:14" x14ac:dyDescent="0.2">
      <c r="B25" s="126"/>
      <c r="C25" s="119"/>
      <c r="D25" s="119"/>
      <c r="E25" s="119"/>
      <c r="F25" s="121"/>
      <c r="G25" s="120"/>
      <c r="H25" s="120"/>
      <c r="I25" s="120"/>
      <c r="J25" s="123"/>
      <c r="K25" s="120"/>
      <c r="L25" s="124"/>
      <c r="M25" s="125"/>
      <c r="N25" s="124"/>
    </row>
    <row r="26" spans="2:14" x14ac:dyDescent="0.2">
      <c r="B26" s="126"/>
      <c r="C26" s="119"/>
      <c r="D26" s="119"/>
      <c r="E26" s="119"/>
      <c r="F26" s="121"/>
      <c r="G26" s="120"/>
      <c r="H26" s="120"/>
      <c r="I26" s="120"/>
      <c r="J26" s="123"/>
      <c r="K26" s="120"/>
      <c r="L26" s="124"/>
      <c r="M26" s="125"/>
      <c r="N26" s="124"/>
    </row>
    <row r="27" spans="2:14" x14ac:dyDescent="0.2">
      <c r="B27" s="126"/>
      <c r="C27" s="119"/>
      <c r="D27" s="119"/>
      <c r="E27" s="119"/>
      <c r="F27" s="121"/>
      <c r="G27" s="120"/>
      <c r="H27" s="120"/>
      <c r="I27" s="120"/>
      <c r="J27" s="123"/>
      <c r="K27" s="120"/>
      <c r="L27" s="124"/>
      <c r="M27" s="125"/>
      <c r="N27" s="124"/>
    </row>
    <row r="28" spans="2:14" x14ac:dyDescent="0.2">
      <c r="B28" s="126"/>
      <c r="C28" s="119"/>
      <c r="D28" s="119"/>
      <c r="E28" s="119"/>
      <c r="F28" s="121"/>
      <c r="G28" s="120"/>
      <c r="H28" s="120"/>
      <c r="I28" s="120"/>
      <c r="J28" s="123"/>
      <c r="K28" s="120"/>
      <c r="L28" s="124"/>
      <c r="M28" s="125"/>
      <c r="N28" s="124"/>
    </row>
    <row r="29" spans="2:14" x14ac:dyDescent="0.2">
      <c r="B29" s="126"/>
      <c r="C29" s="119"/>
      <c r="D29" s="119"/>
      <c r="E29" s="119"/>
      <c r="F29" s="121"/>
      <c r="G29" s="120"/>
      <c r="H29" s="120"/>
      <c r="I29" s="120"/>
      <c r="J29" s="123"/>
      <c r="K29" s="120"/>
      <c r="L29" s="124"/>
      <c r="M29" s="125"/>
      <c r="N29" s="124"/>
    </row>
    <row r="30" spans="2:14" x14ac:dyDescent="0.2">
      <c r="B30" s="126"/>
      <c r="C30" s="119"/>
      <c r="D30" s="119"/>
      <c r="E30" s="119"/>
      <c r="F30" s="121"/>
      <c r="G30" s="120"/>
      <c r="H30" s="120"/>
      <c r="I30" s="120"/>
      <c r="J30" s="123"/>
      <c r="K30" s="120"/>
      <c r="L30" s="124"/>
      <c r="M30" s="125"/>
      <c r="N30" s="124"/>
    </row>
    <row r="31" spans="2:14" x14ac:dyDescent="0.2">
      <c r="B31" s="126"/>
      <c r="C31" s="119"/>
      <c r="D31" s="119"/>
      <c r="E31" s="119"/>
      <c r="F31" s="121"/>
      <c r="G31" s="120"/>
      <c r="H31" s="120"/>
      <c r="I31" s="120"/>
      <c r="J31" s="123"/>
      <c r="K31" s="120"/>
      <c r="L31" s="124"/>
      <c r="M31" s="125"/>
      <c r="N31" s="124"/>
    </row>
    <row r="32" spans="2:14" x14ac:dyDescent="0.2">
      <c r="B32" s="126"/>
      <c r="C32" s="119"/>
      <c r="D32" s="119"/>
      <c r="E32" s="119"/>
      <c r="F32" s="121"/>
      <c r="G32" s="120"/>
      <c r="H32" s="120"/>
      <c r="I32" s="120"/>
      <c r="J32" s="123"/>
      <c r="K32" s="120"/>
      <c r="L32" s="124"/>
      <c r="M32" s="125"/>
      <c r="N32" s="124"/>
    </row>
    <row r="33" spans="2:14" x14ac:dyDescent="0.2">
      <c r="B33" s="126"/>
      <c r="C33" s="119"/>
      <c r="D33" s="119"/>
      <c r="E33" s="119"/>
      <c r="F33" s="121"/>
      <c r="G33" s="120"/>
      <c r="H33" s="120"/>
      <c r="I33" s="120"/>
      <c r="J33" s="123"/>
      <c r="K33" s="120"/>
      <c r="L33" s="124"/>
      <c r="M33" s="125"/>
      <c r="N33" s="124"/>
    </row>
    <row r="34" spans="2:14" x14ac:dyDescent="0.2">
      <c r="B34" s="126"/>
      <c r="C34" s="119"/>
      <c r="D34" s="119"/>
      <c r="E34" s="119"/>
      <c r="F34" s="121"/>
      <c r="G34" s="120"/>
      <c r="H34" s="120"/>
      <c r="I34" s="120"/>
      <c r="J34" s="123"/>
      <c r="K34" s="120"/>
      <c r="L34" s="124"/>
      <c r="M34" s="125"/>
      <c r="N34" s="124"/>
    </row>
    <row r="35" spans="2:14" x14ac:dyDescent="0.2">
      <c r="B35" s="126"/>
      <c r="C35" s="119"/>
      <c r="D35" s="119"/>
      <c r="E35" s="119"/>
      <c r="F35" s="121"/>
      <c r="G35" s="120"/>
      <c r="H35" s="120"/>
      <c r="I35" s="120"/>
      <c r="J35" s="123"/>
      <c r="K35" s="120"/>
      <c r="L35" s="124"/>
      <c r="M35" s="125"/>
      <c r="N35" s="124"/>
    </row>
    <row r="36" spans="2:14" x14ac:dyDescent="0.2">
      <c r="B36" s="126"/>
      <c r="C36" s="119"/>
      <c r="D36" s="119"/>
      <c r="E36" s="119"/>
      <c r="F36" s="121"/>
      <c r="G36" s="120"/>
      <c r="H36" s="120"/>
      <c r="I36" s="120"/>
      <c r="J36" s="123"/>
      <c r="K36" s="120"/>
      <c r="L36" s="124"/>
      <c r="M36" s="125"/>
      <c r="N36" s="124"/>
    </row>
    <row r="102" spans="2:6" x14ac:dyDescent="0.2">
      <c r="B102" s="78" t="str">
        <f>Inputs!$C$6</f>
        <v>Process</v>
      </c>
      <c r="F102" s="78" t="s">
        <v>22</v>
      </c>
    </row>
    <row r="103" spans="2:6" x14ac:dyDescent="0.2">
      <c r="B103" s="78" t="str">
        <f>Inputs!$E$6</f>
        <v>Space heating &amp; DHW</v>
      </c>
      <c r="F103" s="78" t="s">
        <v>135</v>
      </c>
    </row>
    <row r="104" spans="2:6" x14ac:dyDescent="0.2">
      <c r="F104" s="78" t="s">
        <v>23</v>
      </c>
    </row>
    <row r="105" spans="2:6" x14ac:dyDescent="0.2">
      <c r="F105" s="78" t="s">
        <v>142</v>
      </c>
    </row>
    <row r="106" spans="2:6" x14ac:dyDescent="0.2">
      <c r="F106" s="78" t="s">
        <v>24</v>
      </c>
    </row>
    <row r="107" spans="2:6" x14ac:dyDescent="0.2">
      <c r="F107" s="78" t="s">
        <v>25</v>
      </c>
    </row>
  </sheetData>
  <sheetProtection password="8510" sheet="1" scenarios="1"/>
  <autoFilter ref="B6:N7"/>
  <phoneticPr fontId="4" type="noConversion"/>
  <dataValidations count="2">
    <dataValidation type="list" allowBlank="1" showErrorMessage="1" sqref="C7:C9 C10:E36">
      <formula1>$B$102:$B$103</formula1>
      <formula2>0</formula2>
    </dataValidation>
    <dataValidation type="list" allowBlank="1" showErrorMessage="1" sqref="M7:M36">
      <formula1>$F$102:$F$107</formula1>
      <formula2>0</formula2>
    </dataValidation>
  </dataValidations>
  <pageMargins left="0.74791666666666667" right="0.74791666666666667" top="0.98402777777777783" bottom="0.98402777777777783" header="0.51180555555555562" footer="0.51180555555555562"/>
  <pageSetup paperSize="9" scale="51" firstPageNumber="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indexed="52"/>
    <pageSetUpPr autoPageBreaks="0"/>
  </sheetPr>
  <dimension ref="B1:M35"/>
  <sheetViews>
    <sheetView zoomScaleNormal="100" workbookViewId="0"/>
  </sheetViews>
  <sheetFormatPr defaultRowHeight="12.75" x14ac:dyDescent="0.2"/>
  <cols>
    <col min="1" max="16384" width="9.140625" style="78"/>
  </cols>
  <sheetData>
    <row r="1" spans="2:13" ht="18" x14ac:dyDescent="0.25">
      <c r="B1" s="77" t="s">
        <v>33</v>
      </c>
    </row>
    <row r="3" spans="2:13" ht="15" x14ac:dyDescent="0.2">
      <c r="B3" s="88" t="s">
        <v>52</v>
      </c>
    </row>
    <row r="6" spans="2:13" x14ac:dyDescent="0.2">
      <c r="B6" s="172" t="str">
        <f>+Inputs!C6</f>
        <v>Process</v>
      </c>
      <c r="C6" s="172"/>
      <c r="D6" s="172"/>
      <c r="E6" s="172"/>
      <c r="F6" s="172"/>
      <c r="G6" s="172"/>
      <c r="H6" s="172" t="str">
        <f>+Inputs!E6</f>
        <v>Space heating &amp; DHW</v>
      </c>
      <c r="I6" s="172"/>
      <c r="J6" s="172"/>
      <c r="K6" s="172"/>
      <c r="L6" s="172"/>
      <c r="M6" s="172"/>
    </row>
    <row r="7" spans="2:13" x14ac:dyDescent="0.2">
      <c r="B7" s="171"/>
      <c r="C7" s="171"/>
      <c r="D7" s="171"/>
      <c r="E7" s="171"/>
      <c r="F7" s="171"/>
      <c r="G7" s="171"/>
      <c r="H7" s="171"/>
      <c r="I7" s="171"/>
      <c r="J7" s="171"/>
      <c r="K7" s="171"/>
      <c r="L7" s="171"/>
      <c r="M7" s="171"/>
    </row>
    <row r="8" spans="2:13" x14ac:dyDescent="0.2">
      <c r="B8" s="171"/>
      <c r="C8" s="171"/>
      <c r="D8" s="171"/>
      <c r="E8" s="171"/>
      <c r="F8" s="171"/>
      <c r="G8" s="171"/>
      <c r="H8" s="171"/>
      <c r="I8" s="171"/>
      <c r="J8" s="171"/>
      <c r="K8" s="171"/>
      <c r="L8" s="171"/>
      <c r="M8" s="171"/>
    </row>
    <row r="9" spans="2:13" x14ac:dyDescent="0.2">
      <c r="B9" s="171"/>
      <c r="C9" s="171"/>
      <c r="D9" s="171"/>
      <c r="E9" s="171"/>
      <c r="F9" s="171"/>
      <c r="G9" s="171"/>
      <c r="H9" s="171"/>
      <c r="I9" s="171"/>
      <c r="J9" s="171"/>
      <c r="K9" s="171"/>
      <c r="L9" s="171"/>
      <c r="M9" s="171"/>
    </row>
    <row r="10" spans="2:13" x14ac:dyDescent="0.2">
      <c r="B10" s="171"/>
      <c r="C10" s="171"/>
      <c r="D10" s="171"/>
      <c r="E10" s="171"/>
      <c r="F10" s="171"/>
      <c r="G10" s="171"/>
      <c r="H10" s="171"/>
      <c r="I10" s="171"/>
      <c r="J10" s="171"/>
      <c r="K10" s="171"/>
      <c r="L10" s="171"/>
      <c r="M10" s="171"/>
    </row>
    <row r="11" spans="2:13" x14ac:dyDescent="0.2">
      <c r="B11" s="171"/>
      <c r="C11" s="171"/>
      <c r="D11" s="171"/>
      <c r="E11" s="171"/>
      <c r="F11" s="171"/>
      <c r="G11" s="171"/>
      <c r="H11" s="171"/>
      <c r="I11" s="171"/>
      <c r="J11" s="171"/>
      <c r="K11" s="171"/>
      <c r="L11" s="171"/>
      <c r="M11" s="171"/>
    </row>
    <row r="12" spans="2:13" x14ac:dyDescent="0.2">
      <c r="B12" s="171"/>
      <c r="C12" s="171"/>
      <c r="D12" s="171"/>
      <c r="E12" s="171"/>
      <c r="F12" s="171"/>
      <c r="G12" s="171"/>
      <c r="H12" s="171"/>
      <c r="I12" s="171"/>
      <c r="J12" s="171"/>
      <c r="K12" s="171"/>
      <c r="L12" s="171"/>
      <c r="M12" s="171"/>
    </row>
    <row r="13" spans="2:13" x14ac:dyDescent="0.2">
      <c r="B13" s="171"/>
      <c r="C13" s="171"/>
      <c r="D13" s="171"/>
      <c r="E13" s="171"/>
      <c r="F13" s="171"/>
      <c r="G13" s="171"/>
      <c r="H13" s="171"/>
      <c r="I13" s="171"/>
      <c r="J13" s="171"/>
      <c r="K13" s="171"/>
      <c r="L13" s="171"/>
      <c r="M13" s="171"/>
    </row>
    <row r="14" spans="2:13" x14ac:dyDescent="0.2">
      <c r="B14" s="171"/>
      <c r="C14" s="171"/>
      <c r="D14" s="171"/>
      <c r="E14" s="171"/>
      <c r="F14" s="171"/>
      <c r="G14" s="171"/>
      <c r="H14" s="171"/>
      <c r="I14" s="171"/>
      <c r="J14" s="171"/>
      <c r="K14" s="171"/>
      <c r="L14" s="171"/>
      <c r="M14" s="171"/>
    </row>
    <row r="15" spans="2:13" x14ac:dyDescent="0.2">
      <c r="B15" s="171"/>
      <c r="C15" s="171"/>
      <c r="D15" s="171"/>
      <c r="E15" s="171"/>
      <c r="F15" s="171"/>
      <c r="G15" s="171"/>
      <c r="H15" s="171"/>
      <c r="I15" s="171"/>
      <c r="J15" s="171"/>
      <c r="K15" s="171"/>
      <c r="L15" s="171"/>
      <c r="M15" s="171"/>
    </row>
    <row r="16" spans="2:13" x14ac:dyDescent="0.2">
      <c r="B16" s="171"/>
      <c r="C16" s="171"/>
      <c r="D16" s="171"/>
      <c r="E16" s="171"/>
      <c r="F16" s="171"/>
      <c r="G16" s="171"/>
      <c r="H16" s="171"/>
      <c r="I16" s="171"/>
      <c r="J16" s="171"/>
      <c r="K16" s="171"/>
      <c r="L16" s="171"/>
      <c r="M16" s="171"/>
    </row>
    <row r="17" spans="2:13" x14ac:dyDescent="0.2">
      <c r="B17" s="171"/>
      <c r="C17" s="171"/>
      <c r="D17" s="171"/>
      <c r="E17" s="171"/>
      <c r="F17" s="171"/>
      <c r="G17" s="171"/>
      <c r="H17" s="171"/>
      <c r="I17" s="171"/>
      <c r="J17" s="171"/>
      <c r="K17" s="171"/>
      <c r="L17" s="171"/>
      <c r="M17" s="171"/>
    </row>
    <row r="18" spans="2:13" x14ac:dyDescent="0.2">
      <c r="B18" s="171"/>
      <c r="C18" s="171"/>
      <c r="D18" s="171"/>
      <c r="E18" s="171"/>
      <c r="F18" s="171"/>
      <c r="G18" s="171"/>
      <c r="H18" s="171"/>
      <c r="I18" s="171"/>
      <c r="J18" s="171"/>
      <c r="K18" s="171"/>
      <c r="L18" s="171"/>
      <c r="M18" s="171"/>
    </row>
    <row r="19" spans="2:13" x14ac:dyDescent="0.2">
      <c r="B19" s="171"/>
      <c r="C19" s="171"/>
      <c r="D19" s="171"/>
      <c r="E19" s="171"/>
      <c r="F19" s="171"/>
      <c r="G19" s="171"/>
      <c r="H19" s="171"/>
      <c r="I19" s="171"/>
      <c r="J19" s="171"/>
      <c r="K19" s="171"/>
      <c r="L19" s="171"/>
      <c r="M19" s="171"/>
    </row>
    <row r="22" spans="2:13" x14ac:dyDescent="0.2">
      <c r="B22" s="89" t="str">
        <f>"Total savings/losses to the date: "&amp;ROUND(SUM('M&amp;T Area I'!G10:G62)*(SUM(Inputs!$D$33:$D$44)/SUM(Inputs!$C$33:$C$44)),0)&amp;" "&amp;Inputs!J6</f>
        <v>Total savings/losses to the date: 7821 €</v>
      </c>
      <c r="H22" s="89" t="str">
        <f>"Total savings/losses to the date: "&amp;ROUND(SUM('M&amp;T Area II'!G10:G62)*(SUM(Inputs!$F$33:$F$44)/SUM(Inputs!$E$33:$E$44)),0)&amp;" "&amp;Inputs!J6</f>
        <v>Total savings/losses to the date: 55469 €</v>
      </c>
    </row>
    <row r="25" spans="2:13" ht="15.75" x14ac:dyDescent="0.25">
      <c r="B25" s="127" t="s">
        <v>26</v>
      </c>
    </row>
    <row r="26" spans="2:13" ht="15.75" x14ac:dyDescent="0.25">
      <c r="B26" s="127"/>
    </row>
    <row r="27" spans="2:13" ht="15.75" x14ac:dyDescent="0.25">
      <c r="B27" s="127" t="s">
        <v>27</v>
      </c>
    </row>
    <row r="28" spans="2:13" ht="15.75" x14ac:dyDescent="0.25">
      <c r="B28" s="127"/>
    </row>
    <row r="29" spans="2:13" ht="15" x14ac:dyDescent="0.2">
      <c r="B29" s="88" t="s">
        <v>31</v>
      </c>
    </row>
    <row r="30" spans="2:13" ht="15" x14ac:dyDescent="0.2">
      <c r="B30" s="88" t="s">
        <v>63</v>
      </c>
    </row>
    <row r="31" spans="2:13" ht="15" x14ac:dyDescent="0.2">
      <c r="B31" s="88" t="s">
        <v>64</v>
      </c>
    </row>
    <row r="32" spans="2:13" ht="15" x14ac:dyDescent="0.2">
      <c r="B32" s="88" t="s">
        <v>28</v>
      </c>
    </row>
    <row r="33" spans="2:2" ht="15" x14ac:dyDescent="0.2">
      <c r="B33" s="88" t="s">
        <v>29</v>
      </c>
    </row>
    <row r="34" spans="2:2" ht="15" x14ac:dyDescent="0.2">
      <c r="B34" s="88" t="s">
        <v>36</v>
      </c>
    </row>
    <row r="35" spans="2:2" ht="15" x14ac:dyDescent="0.2">
      <c r="B35" s="88" t="s">
        <v>30</v>
      </c>
    </row>
  </sheetData>
  <sheetProtection password="8510" sheet="1" scenarios="1"/>
  <mergeCells count="4">
    <mergeCell ref="B6:G6"/>
    <mergeCell ref="H6:M6"/>
    <mergeCell ref="B7:G19"/>
    <mergeCell ref="H7:M19"/>
  </mergeCells>
  <phoneticPr fontId="4" type="noConversion"/>
  <pageMargins left="0.74791666666666667" right="0.74791666666666667" top="0.98402777777777783" bottom="0.98402777777777783" header="0.51180555555555562" footer="0.51180555555555562"/>
  <pageSetup paperSize="9" scale="68" firstPageNumber="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indexed="13"/>
  </sheetPr>
  <dimension ref="A1:E1010"/>
  <sheetViews>
    <sheetView workbookViewId="0"/>
  </sheetViews>
  <sheetFormatPr defaultRowHeight="12.75" x14ac:dyDescent="0.2"/>
  <cols>
    <col min="1" max="3" width="3" style="128" bestFit="1" customWidth="1"/>
    <col min="4" max="4" width="47" style="129" bestFit="1" customWidth="1"/>
    <col min="5" max="5" width="54.28515625" style="129" customWidth="1"/>
    <col min="6" max="16384" width="9.140625" style="128"/>
  </cols>
  <sheetData>
    <row r="1" spans="1:5" x14ac:dyDescent="0.2">
      <c r="A1" s="128" t="s">
        <v>41</v>
      </c>
      <c r="B1" s="128" t="s">
        <v>41</v>
      </c>
      <c r="C1" s="128" t="s">
        <v>42</v>
      </c>
      <c r="D1" s="129">
        <v>1</v>
      </c>
      <c r="E1" s="129">
        <v>2</v>
      </c>
    </row>
    <row r="2" spans="1:5" x14ac:dyDescent="0.2">
      <c r="A2" s="128">
        <v>1</v>
      </c>
      <c r="B2" s="128">
        <v>3</v>
      </c>
      <c r="C2" s="128">
        <v>3</v>
      </c>
      <c r="D2" s="129" t="s">
        <v>152</v>
      </c>
    </row>
    <row r="3" spans="1:5" x14ac:dyDescent="0.2">
      <c r="A3" s="128">
        <v>1</v>
      </c>
      <c r="B3" s="128">
        <v>5</v>
      </c>
      <c r="C3" s="128">
        <v>3</v>
      </c>
      <c r="D3" s="129" t="s">
        <v>154</v>
      </c>
    </row>
    <row r="4" spans="1:5" x14ac:dyDescent="0.2">
      <c r="A4" s="128">
        <v>3</v>
      </c>
      <c r="B4" s="128">
        <v>6</v>
      </c>
      <c r="C4" s="128">
        <v>3</v>
      </c>
      <c r="D4" s="129" t="s">
        <v>264</v>
      </c>
    </row>
    <row r="5" spans="1:5" x14ac:dyDescent="0.2">
      <c r="A5" s="128">
        <v>3</v>
      </c>
      <c r="B5" s="128">
        <v>6</v>
      </c>
      <c r="C5" s="128">
        <v>4</v>
      </c>
    </row>
    <row r="6" spans="1:5" x14ac:dyDescent="0.2">
      <c r="A6" s="128">
        <v>3</v>
      </c>
      <c r="B6" s="128">
        <v>6</v>
      </c>
      <c r="C6" s="128">
        <v>5</v>
      </c>
      <c r="D6" s="129" t="s">
        <v>265</v>
      </c>
    </row>
    <row r="7" spans="1:5" x14ac:dyDescent="0.2">
      <c r="A7" s="128">
        <v>3</v>
      </c>
      <c r="B7" s="128">
        <v>6</v>
      </c>
      <c r="C7" s="128">
        <v>6</v>
      </c>
    </row>
    <row r="8" spans="1:5" x14ac:dyDescent="0.2">
      <c r="A8" s="128">
        <v>3</v>
      </c>
      <c r="B8" s="128">
        <v>6</v>
      </c>
      <c r="C8" s="128">
        <v>10</v>
      </c>
      <c r="D8" s="129" t="s">
        <v>267</v>
      </c>
    </row>
    <row r="9" spans="1:5" x14ac:dyDescent="0.2">
      <c r="A9" s="128">
        <v>3</v>
      </c>
      <c r="B9" s="128">
        <v>6</v>
      </c>
      <c r="C9" s="128">
        <v>11</v>
      </c>
    </row>
    <row r="10" spans="1:5" x14ac:dyDescent="0.2">
      <c r="A10" s="128">
        <v>3</v>
      </c>
      <c r="B10" s="128">
        <v>7</v>
      </c>
      <c r="C10" s="128">
        <v>10</v>
      </c>
      <c r="D10" s="129">
        <v>0.63700000000000001</v>
      </c>
    </row>
    <row r="11" spans="1:5" x14ac:dyDescent="0.2">
      <c r="A11" s="128">
        <v>3</v>
      </c>
      <c r="B11" s="128">
        <v>8</v>
      </c>
      <c r="C11" s="128">
        <v>3</v>
      </c>
      <c r="D11" s="129" t="s">
        <v>272</v>
      </c>
    </row>
    <row r="12" spans="1:5" x14ac:dyDescent="0.2">
      <c r="A12" s="128">
        <v>3</v>
      </c>
      <c r="B12" s="128">
        <v>8</v>
      </c>
      <c r="C12" s="128">
        <v>5</v>
      </c>
      <c r="D12" s="129" t="s">
        <v>273</v>
      </c>
    </row>
    <row r="13" spans="1:5" x14ac:dyDescent="0.2">
      <c r="A13" s="128">
        <v>3</v>
      </c>
      <c r="B13" s="128">
        <v>9</v>
      </c>
      <c r="C13" s="128">
        <v>2</v>
      </c>
      <c r="D13" s="129" t="s">
        <v>274</v>
      </c>
    </row>
    <row r="14" spans="1:5" x14ac:dyDescent="0.2">
      <c r="A14" s="128">
        <v>3</v>
      </c>
      <c r="B14" s="128">
        <v>9</v>
      </c>
      <c r="C14" s="128">
        <v>3</v>
      </c>
      <c r="D14" s="129">
        <v>3233750.5</v>
      </c>
    </row>
    <row r="15" spans="1:5" x14ac:dyDescent="0.2">
      <c r="A15" s="128">
        <v>3</v>
      </c>
      <c r="B15" s="128">
        <v>9</v>
      </c>
      <c r="C15" s="128">
        <v>4</v>
      </c>
      <c r="D15" s="129">
        <v>167302.32800000001</v>
      </c>
    </row>
    <row r="16" spans="1:5" x14ac:dyDescent="0.2">
      <c r="A16" s="128">
        <v>3</v>
      </c>
      <c r="B16" s="128">
        <v>9</v>
      </c>
      <c r="C16" s="128">
        <v>5</v>
      </c>
      <c r="D16" s="129">
        <v>66916.5</v>
      </c>
    </row>
    <row r="17" spans="1:4" x14ac:dyDescent="0.2">
      <c r="A17" s="128">
        <v>3</v>
      </c>
      <c r="B17" s="128">
        <v>9</v>
      </c>
      <c r="C17" s="128">
        <v>6</v>
      </c>
      <c r="D17" s="129">
        <v>13392.96</v>
      </c>
    </row>
    <row r="18" spans="1:4" x14ac:dyDescent="0.2">
      <c r="A18" s="128">
        <v>3</v>
      </c>
      <c r="B18" s="128">
        <v>10</v>
      </c>
      <c r="C18" s="128">
        <v>2</v>
      </c>
      <c r="D18" s="129" t="s">
        <v>275</v>
      </c>
    </row>
    <row r="19" spans="1:4" x14ac:dyDescent="0.2">
      <c r="A19" s="128">
        <v>3</v>
      </c>
      <c r="B19" s="128">
        <v>10</v>
      </c>
      <c r="C19" s="128">
        <v>3</v>
      </c>
      <c r="D19" s="129">
        <v>3042366.1</v>
      </c>
    </row>
    <row r="20" spans="1:4" x14ac:dyDescent="0.2">
      <c r="A20" s="128">
        <v>3</v>
      </c>
      <c r="B20" s="128">
        <v>10</v>
      </c>
      <c r="C20" s="128">
        <v>4</v>
      </c>
      <c r="D20" s="129">
        <v>160745.45199999999</v>
      </c>
    </row>
    <row r="21" spans="1:4" x14ac:dyDescent="0.2">
      <c r="A21" s="128">
        <v>3</v>
      </c>
      <c r="B21" s="128">
        <v>10</v>
      </c>
      <c r="C21" s="128">
        <v>5</v>
      </c>
      <c r="D21" s="129">
        <v>64431.199999999997</v>
      </c>
    </row>
    <row r="22" spans="1:4" x14ac:dyDescent="0.2">
      <c r="A22" s="128">
        <v>3</v>
      </c>
      <c r="B22" s="128">
        <v>10</v>
      </c>
      <c r="C22" s="128">
        <v>6</v>
      </c>
      <c r="D22" s="129">
        <v>12937.3176</v>
      </c>
    </row>
    <row r="23" spans="1:4" x14ac:dyDescent="0.2">
      <c r="A23" s="128">
        <v>3</v>
      </c>
      <c r="B23" s="128">
        <v>11</v>
      </c>
      <c r="C23" s="128">
        <v>2</v>
      </c>
      <c r="D23" s="129" t="s">
        <v>276</v>
      </c>
    </row>
    <row r="24" spans="1:4" x14ac:dyDescent="0.2">
      <c r="A24" s="128">
        <v>3</v>
      </c>
      <c r="B24" s="128">
        <v>11</v>
      </c>
      <c r="C24" s="128">
        <v>3</v>
      </c>
      <c r="D24" s="129">
        <v>3545457.5</v>
      </c>
    </row>
    <row r="25" spans="1:4" x14ac:dyDescent="0.2">
      <c r="A25" s="128">
        <v>3</v>
      </c>
      <c r="B25" s="128">
        <v>11</v>
      </c>
      <c r="C25" s="128">
        <v>4</v>
      </c>
      <c r="D25" s="129">
        <v>185257.08</v>
      </c>
    </row>
    <row r="26" spans="1:4" x14ac:dyDescent="0.2">
      <c r="A26" s="128">
        <v>3</v>
      </c>
      <c r="B26" s="128">
        <v>11</v>
      </c>
      <c r="C26" s="128">
        <v>5</v>
      </c>
      <c r="D26" s="129">
        <v>58780.4</v>
      </c>
    </row>
    <row r="27" spans="1:4" x14ac:dyDescent="0.2">
      <c r="A27" s="128">
        <v>3</v>
      </c>
      <c r="B27" s="128">
        <v>11</v>
      </c>
      <c r="C27" s="128">
        <v>6</v>
      </c>
      <c r="D27" s="129">
        <v>11840.468400000002</v>
      </c>
    </row>
    <row r="28" spans="1:4" x14ac:dyDescent="0.2">
      <c r="A28" s="128">
        <v>3</v>
      </c>
      <c r="B28" s="128">
        <v>12</v>
      </c>
      <c r="C28" s="128">
        <v>2</v>
      </c>
      <c r="D28" s="129" t="s">
        <v>277</v>
      </c>
    </row>
    <row r="29" spans="1:4" x14ac:dyDescent="0.2">
      <c r="A29" s="128">
        <v>3</v>
      </c>
      <c r="B29" s="128">
        <v>12</v>
      </c>
      <c r="C29" s="128">
        <v>3</v>
      </c>
      <c r="D29" s="129">
        <v>3570384.6</v>
      </c>
    </row>
    <row r="30" spans="1:4" x14ac:dyDescent="0.2">
      <c r="A30" s="128">
        <v>3</v>
      </c>
      <c r="B30" s="128">
        <v>12</v>
      </c>
      <c r="C30" s="128">
        <v>4</v>
      </c>
      <c r="D30" s="129">
        <v>154153.23199999999</v>
      </c>
    </row>
    <row r="31" spans="1:4" x14ac:dyDescent="0.2">
      <c r="A31" s="128">
        <v>3</v>
      </c>
      <c r="B31" s="128">
        <v>12</v>
      </c>
      <c r="C31" s="128">
        <v>5</v>
      </c>
      <c r="D31" s="129">
        <v>47184.3</v>
      </c>
    </row>
    <row r="32" spans="1:4" x14ac:dyDescent="0.2">
      <c r="A32" s="128">
        <v>3</v>
      </c>
      <c r="B32" s="128">
        <v>12</v>
      </c>
      <c r="C32" s="128">
        <v>6</v>
      </c>
      <c r="D32" s="129">
        <v>10493.258</v>
      </c>
    </row>
    <row r="33" spans="1:4" x14ac:dyDescent="0.2">
      <c r="A33" s="128">
        <v>3</v>
      </c>
      <c r="B33" s="128">
        <v>13</v>
      </c>
      <c r="C33" s="128">
        <v>2</v>
      </c>
      <c r="D33" s="129" t="s">
        <v>278</v>
      </c>
    </row>
    <row r="34" spans="1:4" x14ac:dyDescent="0.2">
      <c r="A34" s="128">
        <v>3</v>
      </c>
      <c r="B34" s="128">
        <v>13</v>
      </c>
      <c r="C34" s="128">
        <v>3</v>
      </c>
      <c r="D34" s="129">
        <v>3666713.2</v>
      </c>
    </row>
    <row r="35" spans="1:4" x14ac:dyDescent="0.2">
      <c r="A35" s="128">
        <v>3</v>
      </c>
      <c r="B35" s="128">
        <v>13</v>
      </c>
      <c r="C35" s="128">
        <v>4</v>
      </c>
      <c r="D35" s="129">
        <v>152152.348</v>
      </c>
    </row>
    <row r="36" spans="1:4" x14ac:dyDescent="0.2">
      <c r="A36" s="128">
        <v>3</v>
      </c>
      <c r="B36" s="128">
        <v>13</v>
      </c>
      <c r="C36" s="128">
        <v>5</v>
      </c>
      <c r="D36" s="129">
        <v>32985.1</v>
      </c>
    </row>
    <row r="37" spans="1:4" x14ac:dyDescent="0.2">
      <c r="A37" s="128">
        <v>3</v>
      </c>
      <c r="B37" s="128">
        <v>13</v>
      </c>
      <c r="C37" s="128">
        <v>6</v>
      </c>
      <c r="D37" s="129">
        <v>7465.1892000000007</v>
      </c>
    </row>
    <row r="38" spans="1:4" x14ac:dyDescent="0.2">
      <c r="A38" s="128">
        <v>3</v>
      </c>
      <c r="B38" s="128">
        <v>14</v>
      </c>
      <c r="C38" s="128">
        <v>2</v>
      </c>
      <c r="D38" s="129" t="s">
        <v>279</v>
      </c>
    </row>
    <row r="39" spans="1:4" x14ac:dyDescent="0.2">
      <c r="A39" s="128">
        <v>3</v>
      </c>
      <c r="B39" s="128">
        <v>14</v>
      </c>
      <c r="C39" s="128">
        <v>3</v>
      </c>
      <c r="D39" s="129">
        <v>3148137.5</v>
      </c>
    </row>
    <row r="40" spans="1:4" x14ac:dyDescent="0.2">
      <c r="A40" s="128">
        <v>3</v>
      </c>
      <c r="B40" s="128">
        <v>14</v>
      </c>
      <c r="C40" s="128">
        <v>4</v>
      </c>
      <c r="D40" s="129">
        <v>144028.492</v>
      </c>
    </row>
    <row r="41" spans="1:4" x14ac:dyDescent="0.2">
      <c r="A41" s="128">
        <v>3</v>
      </c>
      <c r="B41" s="128">
        <v>14</v>
      </c>
      <c r="C41" s="128">
        <v>5</v>
      </c>
      <c r="D41" s="129">
        <v>15715.3</v>
      </c>
    </row>
    <row r="42" spans="1:4" x14ac:dyDescent="0.2">
      <c r="A42" s="128">
        <v>3</v>
      </c>
      <c r="B42" s="128">
        <v>14</v>
      </c>
      <c r="C42" s="128">
        <v>6</v>
      </c>
      <c r="D42" s="129">
        <v>3782.2928000000002</v>
      </c>
    </row>
    <row r="43" spans="1:4" x14ac:dyDescent="0.2">
      <c r="A43" s="128">
        <v>3</v>
      </c>
      <c r="B43" s="128">
        <v>15</v>
      </c>
      <c r="C43" s="128">
        <v>2</v>
      </c>
      <c r="D43" s="129" t="s">
        <v>280</v>
      </c>
    </row>
    <row r="44" spans="1:4" x14ac:dyDescent="0.2">
      <c r="A44" s="128">
        <v>3</v>
      </c>
      <c r="B44" s="128">
        <v>15</v>
      </c>
      <c r="C44" s="128">
        <v>3</v>
      </c>
      <c r="D44" s="129">
        <v>3404426.1</v>
      </c>
    </row>
    <row r="45" spans="1:4" x14ac:dyDescent="0.2">
      <c r="A45" s="128">
        <v>3</v>
      </c>
      <c r="B45" s="128">
        <v>15</v>
      </c>
      <c r="C45" s="128">
        <v>4</v>
      </c>
      <c r="D45" s="129">
        <v>149223.68400000001</v>
      </c>
    </row>
    <row r="46" spans="1:4" x14ac:dyDescent="0.2">
      <c r="A46" s="128">
        <v>3</v>
      </c>
      <c r="B46" s="128">
        <v>15</v>
      </c>
      <c r="C46" s="128">
        <v>5</v>
      </c>
      <c r="D46" s="129">
        <v>17690.2</v>
      </c>
    </row>
    <row r="47" spans="1:4" x14ac:dyDescent="0.2">
      <c r="A47" s="128">
        <v>3</v>
      </c>
      <c r="B47" s="128">
        <v>15</v>
      </c>
      <c r="C47" s="128">
        <v>6</v>
      </c>
      <c r="D47" s="129">
        <v>4203.4508000000005</v>
      </c>
    </row>
    <row r="48" spans="1:4" x14ac:dyDescent="0.2">
      <c r="A48" s="128">
        <v>3</v>
      </c>
      <c r="B48" s="128">
        <v>16</v>
      </c>
      <c r="C48" s="128">
        <v>2</v>
      </c>
      <c r="D48" s="129" t="s">
        <v>281</v>
      </c>
    </row>
    <row r="49" spans="1:4" x14ac:dyDescent="0.2">
      <c r="A49" s="128">
        <v>3</v>
      </c>
      <c r="B49" s="128">
        <v>16</v>
      </c>
      <c r="C49" s="128">
        <v>3</v>
      </c>
      <c r="D49" s="129">
        <v>3472146.8</v>
      </c>
    </row>
    <row r="50" spans="1:4" x14ac:dyDescent="0.2">
      <c r="A50" s="128">
        <v>3</v>
      </c>
      <c r="B50" s="128">
        <v>16</v>
      </c>
      <c r="C50" s="128">
        <v>4</v>
      </c>
      <c r="D50" s="129">
        <v>152211.19200000001</v>
      </c>
    </row>
    <row r="51" spans="1:4" x14ac:dyDescent="0.2">
      <c r="A51" s="128">
        <v>3</v>
      </c>
      <c r="B51" s="128">
        <v>16</v>
      </c>
      <c r="C51" s="128">
        <v>5</v>
      </c>
      <c r="D51" s="129">
        <v>12075.2</v>
      </c>
    </row>
    <row r="52" spans="1:4" x14ac:dyDescent="0.2">
      <c r="A52" s="128">
        <v>3</v>
      </c>
      <c r="B52" s="128">
        <v>16</v>
      </c>
      <c r="C52" s="128">
        <v>6</v>
      </c>
      <c r="D52" s="129">
        <v>3006.018</v>
      </c>
    </row>
    <row r="53" spans="1:4" x14ac:dyDescent="0.2">
      <c r="A53" s="128">
        <v>3</v>
      </c>
      <c r="B53" s="128">
        <v>17</v>
      </c>
      <c r="C53" s="128">
        <v>2</v>
      </c>
      <c r="D53" s="129" t="s">
        <v>282</v>
      </c>
    </row>
    <row r="54" spans="1:4" x14ac:dyDescent="0.2">
      <c r="A54" s="128">
        <v>3</v>
      </c>
      <c r="B54" s="128">
        <v>17</v>
      </c>
      <c r="C54" s="128">
        <v>3</v>
      </c>
      <c r="D54" s="129">
        <v>3197067.2</v>
      </c>
    </row>
    <row r="55" spans="1:4" x14ac:dyDescent="0.2">
      <c r="A55" s="128">
        <v>3</v>
      </c>
      <c r="B55" s="128">
        <v>17</v>
      </c>
      <c r="C55" s="128">
        <v>4</v>
      </c>
      <c r="D55" s="129">
        <v>149954.06400000001</v>
      </c>
    </row>
    <row r="56" spans="1:4" x14ac:dyDescent="0.2">
      <c r="A56" s="128">
        <v>3</v>
      </c>
      <c r="B56" s="128">
        <v>17</v>
      </c>
      <c r="C56" s="128">
        <v>5</v>
      </c>
      <c r="D56" s="129">
        <v>24191.7</v>
      </c>
    </row>
    <row r="57" spans="1:4" x14ac:dyDescent="0.2">
      <c r="A57" s="128">
        <v>3</v>
      </c>
      <c r="B57" s="128">
        <v>17</v>
      </c>
      <c r="C57" s="128">
        <v>6</v>
      </c>
      <c r="D57" s="129">
        <v>5589.9392000000007</v>
      </c>
    </row>
    <row r="58" spans="1:4" x14ac:dyDescent="0.2">
      <c r="A58" s="128">
        <v>3</v>
      </c>
      <c r="B58" s="128">
        <v>18</v>
      </c>
      <c r="C58" s="128">
        <v>2</v>
      </c>
      <c r="D58" s="129" t="s">
        <v>283</v>
      </c>
    </row>
    <row r="59" spans="1:4" x14ac:dyDescent="0.2">
      <c r="A59" s="128">
        <v>3</v>
      </c>
      <c r="B59" s="128">
        <v>18</v>
      </c>
      <c r="C59" s="128">
        <v>3</v>
      </c>
      <c r="D59" s="129">
        <v>3259460.2</v>
      </c>
    </row>
    <row r="60" spans="1:4" x14ac:dyDescent="0.2">
      <c r="A60" s="128">
        <v>3</v>
      </c>
      <c r="B60" s="128">
        <v>18</v>
      </c>
      <c r="C60" s="128">
        <v>4</v>
      </c>
      <c r="D60" s="129">
        <v>166672.90400000001</v>
      </c>
    </row>
    <row r="61" spans="1:4" x14ac:dyDescent="0.2">
      <c r="A61" s="128">
        <v>3</v>
      </c>
      <c r="B61" s="128">
        <v>18</v>
      </c>
      <c r="C61" s="128">
        <v>5</v>
      </c>
      <c r="D61" s="129">
        <v>32882.9</v>
      </c>
    </row>
    <row r="62" spans="1:4" x14ac:dyDescent="0.2">
      <c r="A62" s="128">
        <v>3</v>
      </c>
      <c r="B62" s="128">
        <v>18</v>
      </c>
      <c r="C62" s="128">
        <v>6</v>
      </c>
      <c r="D62" s="129">
        <v>7181.48</v>
      </c>
    </row>
    <row r="63" spans="1:4" x14ac:dyDescent="0.2">
      <c r="A63" s="128">
        <v>3</v>
      </c>
      <c r="B63" s="128">
        <v>19</v>
      </c>
      <c r="C63" s="128">
        <v>2</v>
      </c>
      <c r="D63" s="129" t="s">
        <v>284</v>
      </c>
    </row>
    <row r="64" spans="1:4" x14ac:dyDescent="0.2">
      <c r="A64" s="128">
        <v>3</v>
      </c>
      <c r="B64" s="128">
        <v>19</v>
      </c>
      <c r="C64" s="128">
        <v>3</v>
      </c>
      <c r="D64" s="129">
        <v>3640018.8</v>
      </c>
    </row>
    <row r="65" spans="1:4" x14ac:dyDescent="0.2">
      <c r="A65" s="128">
        <v>3</v>
      </c>
      <c r="B65" s="128">
        <v>19</v>
      </c>
      <c r="C65" s="128">
        <v>4</v>
      </c>
      <c r="D65" s="129">
        <v>183129.67199999999</v>
      </c>
    </row>
    <row r="66" spans="1:4" x14ac:dyDescent="0.2">
      <c r="A66" s="128">
        <v>3</v>
      </c>
      <c r="B66" s="128">
        <v>19</v>
      </c>
      <c r="C66" s="128">
        <v>5</v>
      </c>
      <c r="D66" s="129">
        <v>54075.4</v>
      </c>
    </row>
    <row r="67" spans="1:4" x14ac:dyDescent="0.2">
      <c r="A67" s="128">
        <v>3</v>
      </c>
      <c r="B67" s="128">
        <v>19</v>
      </c>
      <c r="C67" s="128">
        <v>6</v>
      </c>
      <c r="D67" s="129">
        <v>11532.1612</v>
      </c>
    </row>
    <row r="68" spans="1:4" x14ac:dyDescent="0.2">
      <c r="A68" s="128">
        <v>3</v>
      </c>
      <c r="B68" s="128">
        <v>20</v>
      </c>
      <c r="C68" s="128">
        <v>2</v>
      </c>
      <c r="D68" s="129" t="s">
        <v>285</v>
      </c>
    </row>
    <row r="69" spans="1:4" x14ac:dyDescent="0.2">
      <c r="A69" s="128">
        <v>3</v>
      </c>
      <c r="B69" s="128">
        <v>20</v>
      </c>
      <c r="C69" s="128">
        <v>3</v>
      </c>
      <c r="D69" s="129">
        <v>3662697</v>
      </c>
    </row>
    <row r="70" spans="1:4" x14ac:dyDescent="0.2">
      <c r="A70" s="128">
        <v>3</v>
      </c>
      <c r="B70" s="128">
        <v>20</v>
      </c>
      <c r="C70" s="128">
        <v>4</v>
      </c>
      <c r="D70" s="129">
        <v>184365.772</v>
      </c>
    </row>
    <row r="71" spans="1:4" x14ac:dyDescent="0.2">
      <c r="A71" s="128">
        <v>3</v>
      </c>
      <c r="B71" s="128">
        <v>20</v>
      </c>
      <c r="C71" s="128">
        <v>5</v>
      </c>
      <c r="D71" s="129">
        <v>61991.3</v>
      </c>
    </row>
    <row r="72" spans="1:4" x14ac:dyDescent="0.2">
      <c r="A72" s="128">
        <v>3</v>
      </c>
      <c r="B72" s="128">
        <v>20</v>
      </c>
      <c r="C72" s="128">
        <v>6</v>
      </c>
      <c r="D72" s="129">
        <v>13220.316000000001</v>
      </c>
    </row>
    <row r="73" spans="1:4" x14ac:dyDescent="0.2">
      <c r="A73" s="128">
        <v>3</v>
      </c>
      <c r="B73" s="128">
        <v>21</v>
      </c>
      <c r="C73" s="128">
        <v>2</v>
      </c>
      <c r="D73" s="129" t="s">
        <v>286</v>
      </c>
    </row>
    <row r="74" spans="1:4" x14ac:dyDescent="0.2">
      <c r="A74" s="128">
        <v>3</v>
      </c>
      <c r="B74" s="128">
        <v>21</v>
      </c>
      <c r="C74" s="128">
        <v>3</v>
      </c>
      <c r="D74" s="129">
        <v>3665758.6</v>
      </c>
    </row>
    <row r="75" spans="1:4" x14ac:dyDescent="0.2">
      <c r="A75" s="128">
        <v>3</v>
      </c>
      <c r="B75" s="128">
        <v>21</v>
      </c>
      <c r="C75" s="128">
        <v>4</v>
      </c>
      <c r="D75" s="129">
        <v>200952.82399999999</v>
      </c>
    </row>
    <row r="76" spans="1:4" x14ac:dyDescent="0.2">
      <c r="A76" s="128">
        <v>3</v>
      </c>
      <c r="B76" s="128">
        <v>21</v>
      </c>
      <c r="C76" s="128">
        <v>5</v>
      </c>
      <c r="D76" s="129">
        <v>68426.3</v>
      </c>
    </row>
    <row r="77" spans="1:4" x14ac:dyDescent="0.2">
      <c r="A77" s="128">
        <v>3</v>
      </c>
      <c r="B77" s="128">
        <v>21</v>
      </c>
      <c r="C77" s="128">
        <v>6</v>
      </c>
      <c r="D77" s="129">
        <v>14447.176000000001</v>
      </c>
    </row>
    <row r="78" spans="1:4" x14ac:dyDescent="0.2">
      <c r="A78" s="128">
        <v>3</v>
      </c>
      <c r="B78" s="128">
        <v>22</v>
      </c>
      <c r="C78" s="128">
        <v>2</v>
      </c>
      <c r="D78" s="129" t="s">
        <v>287</v>
      </c>
    </row>
    <row r="79" spans="1:4" x14ac:dyDescent="0.2">
      <c r="A79" s="128">
        <v>3</v>
      </c>
      <c r="B79" s="128">
        <v>22</v>
      </c>
      <c r="C79" s="128">
        <v>3</v>
      </c>
      <c r="D79" s="129">
        <v>3683109.1</v>
      </c>
    </row>
    <row r="80" spans="1:4" x14ac:dyDescent="0.2">
      <c r="A80" s="128">
        <v>3</v>
      </c>
      <c r="B80" s="128">
        <v>22</v>
      </c>
      <c r="C80" s="128">
        <v>4</v>
      </c>
      <c r="D80" s="129">
        <v>201835.67199999999</v>
      </c>
    </row>
    <row r="81" spans="1:4" x14ac:dyDescent="0.2">
      <c r="A81" s="128">
        <v>3</v>
      </c>
      <c r="B81" s="128">
        <v>22</v>
      </c>
      <c r="C81" s="128">
        <v>5</v>
      </c>
      <c r="D81" s="129">
        <v>49009.4</v>
      </c>
    </row>
    <row r="82" spans="1:4" x14ac:dyDescent="0.2">
      <c r="A82" s="128">
        <v>3</v>
      </c>
      <c r="B82" s="128">
        <v>22</v>
      </c>
      <c r="C82" s="128">
        <v>6</v>
      </c>
      <c r="D82" s="129">
        <v>10546.56</v>
      </c>
    </row>
    <row r="83" spans="1:4" x14ac:dyDescent="0.2">
      <c r="A83" s="128">
        <v>3</v>
      </c>
      <c r="B83" s="128">
        <v>23</v>
      </c>
      <c r="C83" s="128">
        <v>2</v>
      </c>
      <c r="D83" s="129" t="s">
        <v>288</v>
      </c>
    </row>
    <row r="84" spans="1:4" x14ac:dyDescent="0.2">
      <c r="A84" s="128">
        <v>3</v>
      </c>
      <c r="B84" s="128">
        <v>23</v>
      </c>
      <c r="C84" s="128">
        <v>3</v>
      </c>
      <c r="D84" s="129">
        <v>4269242.0999999996</v>
      </c>
    </row>
    <row r="85" spans="1:4" x14ac:dyDescent="0.2">
      <c r="A85" s="128">
        <v>3</v>
      </c>
      <c r="B85" s="128">
        <v>23</v>
      </c>
      <c r="C85" s="128">
        <v>4</v>
      </c>
      <c r="D85" s="129">
        <v>235967.07199999999</v>
      </c>
    </row>
    <row r="86" spans="1:4" x14ac:dyDescent="0.2">
      <c r="A86" s="128">
        <v>3</v>
      </c>
      <c r="B86" s="128">
        <v>23</v>
      </c>
      <c r="C86" s="128">
        <v>5</v>
      </c>
      <c r="D86" s="129">
        <v>49632.6</v>
      </c>
    </row>
    <row r="87" spans="1:4" x14ac:dyDescent="0.2">
      <c r="A87" s="128">
        <v>3</v>
      </c>
      <c r="B87" s="128">
        <v>23</v>
      </c>
      <c r="C87" s="128">
        <v>6</v>
      </c>
      <c r="D87" s="129">
        <v>10671.76</v>
      </c>
    </row>
    <row r="88" spans="1:4" x14ac:dyDescent="0.2">
      <c r="A88" s="128">
        <v>3</v>
      </c>
      <c r="B88" s="128">
        <v>24</v>
      </c>
      <c r="C88" s="128">
        <v>2</v>
      </c>
      <c r="D88" s="129" t="s">
        <v>289</v>
      </c>
    </row>
    <row r="89" spans="1:4" x14ac:dyDescent="0.2">
      <c r="A89" s="128">
        <v>3</v>
      </c>
      <c r="B89" s="128">
        <v>24</v>
      </c>
      <c r="C89" s="128">
        <v>3</v>
      </c>
      <c r="D89" s="129">
        <v>4064433.1</v>
      </c>
    </row>
    <row r="90" spans="1:4" x14ac:dyDescent="0.2">
      <c r="A90" s="128">
        <v>3</v>
      </c>
      <c r="B90" s="128">
        <v>24</v>
      </c>
      <c r="C90" s="128">
        <v>4</v>
      </c>
      <c r="D90" s="129">
        <v>223152.24</v>
      </c>
    </row>
    <row r="91" spans="1:4" x14ac:dyDescent="0.2">
      <c r="A91" s="128">
        <v>3</v>
      </c>
      <c r="B91" s="128">
        <v>24</v>
      </c>
      <c r="C91" s="128">
        <v>5</v>
      </c>
      <c r="D91" s="129">
        <v>36089</v>
      </c>
    </row>
    <row r="92" spans="1:4" x14ac:dyDescent="0.2">
      <c r="A92" s="128">
        <v>3</v>
      </c>
      <c r="B92" s="128">
        <v>24</v>
      </c>
      <c r="C92" s="128">
        <v>6</v>
      </c>
      <c r="D92" s="129">
        <v>7637.6319999999996</v>
      </c>
    </row>
    <row r="93" spans="1:4" x14ac:dyDescent="0.2">
      <c r="A93" s="128">
        <v>3</v>
      </c>
      <c r="B93" s="128">
        <v>25</v>
      </c>
      <c r="C93" s="128">
        <v>2</v>
      </c>
      <c r="D93" s="129" t="s">
        <v>290</v>
      </c>
    </row>
    <row r="94" spans="1:4" x14ac:dyDescent="0.2">
      <c r="A94" s="128">
        <v>3</v>
      </c>
      <c r="B94" s="128">
        <v>25</v>
      </c>
      <c r="C94" s="128">
        <v>3</v>
      </c>
      <c r="D94" s="129">
        <v>3784107.5</v>
      </c>
    </row>
    <row r="95" spans="1:4" x14ac:dyDescent="0.2">
      <c r="A95" s="128">
        <v>3</v>
      </c>
      <c r="B95" s="128">
        <v>25</v>
      </c>
      <c r="C95" s="128">
        <v>4</v>
      </c>
      <c r="D95" s="129">
        <v>213794.35199999998</v>
      </c>
    </row>
    <row r="96" spans="1:4" x14ac:dyDescent="0.2">
      <c r="A96" s="128">
        <v>3</v>
      </c>
      <c r="B96" s="128">
        <v>25</v>
      </c>
      <c r="C96" s="128">
        <v>5</v>
      </c>
      <c r="D96" s="129">
        <v>29954.3</v>
      </c>
    </row>
    <row r="97" spans="1:4" x14ac:dyDescent="0.2">
      <c r="A97" s="128">
        <v>3</v>
      </c>
      <c r="B97" s="128">
        <v>25</v>
      </c>
      <c r="C97" s="128">
        <v>6</v>
      </c>
      <c r="D97" s="129">
        <v>6457.84</v>
      </c>
    </row>
    <row r="98" spans="1:4" x14ac:dyDescent="0.2">
      <c r="A98" s="128">
        <v>3</v>
      </c>
      <c r="B98" s="128">
        <v>26</v>
      </c>
      <c r="C98" s="128">
        <v>2</v>
      </c>
      <c r="D98" s="129" t="s">
        <v>291</v>
      </c>
    </row>
    <row r="99" spans="1:4" x14ac:dyDescent="0.2">
      <c r="A99" s="128">
        <v>3</v>
      </c>
      <c r="B99" s="128">
        <v>26</v>
      </c>
      <c r="C99" s="128">
        <v>3</v>
      </c>
      <c r="D99" s="129">
        <v>3906042.6</v>
      </c>
    </row>
    <row r="100" spans="1:4" x14ac:dyDescent="0.2">
      <c r="A100" s="128">
        <v>3</v>
      </c>
      <c r="B100" s="128">
        <v>26</v>
      </c>
      <c r="C100" s="128">
        <v>4</v>
      </c>
      <c r="D100" s="129">
        <v>225753.97200000001</v>
      </c>
    </row>
    <row r="101" spans="1:4" x14ac:dyDescent="0.2">
      <c r="A101" s="128">
        <v>3</v>
      </c>
      <c r="B101" s="128">
        <v>26</v>
      </c>
      <c r="C101" s="128">
        <v>5</v>
      </c>
      <c r="D101" s="129">
        <v>20588</v>
      </c>
    </row>
    <row r="102" spans="1:4" x14ac:dyDescent="0.2">
      <c r="A102" s="128">
        <v>3</v>
      </c>
      <c r="B102" s="128">
        <v>26</v>
      </c>
      <c r="C102" s="128">
        <v>6</v>
      </c>
      <c r="D102" s="129">
        <v>4657.848</v>
      </c>
    </row>
    <row r="103" spans="1:4" x14ac:dyDescent="0.2">
      <c r="A103" s="128">
        <v>3</v>
      </c>
      <c r="B103" s="128">
        <v>27</v>
      </c>
      <c r="C103" s="128">
        <v>2</v>
      </c>
      <c r="D103" s="129" t="s">
        <v>292</v>
      </c>
    </row>
    <row r="104" spans="1:4" x14ac:dyDescent="0.2">
      <c r="A104" s="128">
        <v>3</v>
      </c>
      <c r="B104" s="128">
        <v>27</v>
      </c>
      <c r="C104" s="128">
        <v>3</v>
      </c>
      <c r="D104" s="129">
        <v>4078967.1</v>
      </c>
    </row>
    <row r="105" spans="1:4" x14ac:dyDescent="0.2">
      <c r="A105" s="128">
        <v>3</v>
      </c>
      <c r="B105" s="128">
        <v>27</v>
      </c>
      <c r="C105" s="128">
        <v>4</v>
      </c>
      <c r="D105" s="129">
        <v>238720.33199999999</v>
      </c>
    </row>
    <row r="106" spans="1:4" x14ac:dyDescent="0.2">
      <c r="A106" s="128">
        <v>3</v>
      </c>
      <c r="B106" s="128">
        <v>27</v>
      </c>
      <c r="C106" s="128">
        <v>5</v>
      </c>
      <c r="D106" s="129">
        <v>19724.400000000001</v>
      </c>
    </row>
    <row r="107" spans="1:4" x14ac:dyDescent="0.2">
      <c r="A107" s="128">
        <v>3</v>
      </c>
      <c r="B107" s="128">
        <v>27</v>
      </c>
      <c r="C107" s="128">
        <v>6</v>
      </c>
      <c r="D107" s="129">
        <v>4491.9040000000005</v>
      </c>
    </row>
    <row r="108" spans="1:4" x14ac:dyDescent="0.2">
      <c r="A108" s="128">
        <v>3</v>
      </c>
      <c r="B108" s="128">
        <v>28</v>
      </c>
      <c r="C108" s="128">
        <v>2</v>
      </c>
      <c r="D108" s="129" t="s">
        <v>293</v>
      </c>
    </row>
    <row r="109" spans="1:4" x14ac:dyDescent="0.2">
      <c r="A109" s="128">
        <v>3</v>
      </c>
      <c r="B109" s="128">
        <v>28</v>
      </c>
      <c r="C109" s="128">
        <v>3</v>
      </c>
      <c r="D109" s="129">
        <v>4245918.9000000004</v>
      </c>
    </row>
    <row r="110" spans="1:4" x14ac:dyDescent="0.2">
      <c r="A110" s="128">
        <v>3</v>
      </c>
      <c r="B110" s="128">
        <v>28</v>
      </c>
      <c r="C110" s="128">
        <v>4</v>
      </c>
      <c r="D110" s="129">
        <v>234295.37600000002</v>
      </c>
    </row>
    <row r="111" spans="1:4" x14ac:dyDescent="0.2">
      <c r="A111" s="128">
        <v>3</v>
      </c>
      <c r="B111" s="128">
        <v>28</v>
      </c>
      <c r="C111" s="128">
        <v>5</v>
      </c>
      <c r="D111" s="129">
        <v>11204.6</v>
      </c>
    </row>
    <row r="112" spans="1:4" x14ac:dyDescent="0.2">
      <c r="A112" s="128">
        <v>3</v>
      </c>
      <c r="B112" s="128">
        <v>28</v>
      </c>
      <c r="C112" s="128">
        <v>6</v>
      </c>
      <c r="D112" s="129">
        <v>2854.56</v>
      </c>
    </row>
    <row r="113" spans="1:4" x14ac:dyDescent="0.2">
      <c r="A113" s="128">
        <v>3</v>
      </c>
      <c r="B113" s="128">
        <v>29</v>
      </c>
      <c r="C113" s="128">
        <v>2</v>
      </c>
      <c r="D113" s="129" t="s">
        <v>294</v>
      </c>
    </row>
    <row r="114" spans="1:4" x14ac:dyDescent="0.2">
      <c r="A114" s="128">
        <v>3</v>
      </c>
      <c r="B114" s="128">
        <v>29</v>
      </c>
      <c r="C114" s="128">
        <v>3</v>
      </c>
      <c r="D114" s="129">
        <v>3978876</v>
      </c>
    </row>
    <row r="115" spans="1:4" x14ac:dyDescent="0.2">
      <c r="A115" s="128">
        <v>3</v>
      </c>
      <c r="B115" s="128">
        <v>29</v>
      </c>
      <c r="C115" s="128">
        <v>4</v>
      </c>
      <c r="D115" s="129">
        <v>218849.48400000003</v>
      </c>
    </row>
    <row r="116" spans="1:4" x14ac:dyDescent="0.2">
      <c r="A116" s="128">
        <v>3</v>
      </c>
      <c r="B116" s="128">
        <v>29</v>
      </c>
      <c r="C116" s="128">
        <v>5</v>
      </c>
      <c r="D116" s="129">
        <v>47330.3</v>
      </c>
    </row>
    <row r="117" spans="1:4" x14ac:dyDescent="0.2">
      <c r="A117" s="128">
        <v>3</v>
      </c>
      <c r="B117" s="128">
        <v>29</v>
      </c>
      <c r="C117" s="128">
        <v>6</v>
      </c>
      <c r="D117" s="129">
        <v>9797.16</v>
      </c>
    </row>
    <row r="118" spans="1:4" x14ac:dyDescent="0.2">
      <c r="A118" s="128">
        <v>3</v>
      </c>
      <c r="B118" s="128">
        <v>30</v>
      </c>
      <c r="C118" s="128">
        <v>2</v>
      </c>
      <c r="D118" s="129" t="s">
        <v>295</v>
      </c>
    </row>
    <row r="119" spans="1:4" x14ac:dyDescent="0.2">
      <c r="A119" s="128">
        <v>3</v>
      </c>
      <c r="B119" s="128">
        <v>30</v>
      </c>
      <c r="C119" s="128">
        <v>3</v>
      </c>
      <c r="D119" s="129">
        <v>4094073</v>
      </c>
    </row>
    <row r="120" spans="1:4" x14ac:dyDescent="0.2">
      <c r="A120" s="128">
        <v>3</v>
      </c>
      <c r="B120" s="128">
        <v>30</v>
      </c>
      <c r="C120" s="128">
        <v>4</v>
      </c>
      <c r="D120" s="129">
        <v>223582.57199999999</v>
      </c>
    </row>
    <row r="121" spans="1:4" x14ac:dyDescent="0.2">
      <c r="A121" s="128">
        <v>3</v>
      </c>
      <c r="B121" s="128">
        <v>30</v>
      </c>
      <c r="C121" s="128">
        <v>5</v>
      </c>
      <c r="D121" s="129">
        <v>37512.5</v>
      </c>
    </row>
    <row r="122" spans="1:4" x14ac:dyDescent="0.2">
      <c r="A122" s="128">
        <v>3</v>
      </c>
      <c r="B122" s="128">
        <v>30</v>
      </c>
      <c r="C122" s="128">
        <v>6</v>
      </c>
      <c r="D122" s="129">
        <v>8953.5319999999992</v>
      </c>
    </row>
    <row r="123" spans="1:4" x14ac:dyDescent="0.2">
      <c r="A123" s="128">
        <v>3</v>
      </c>
      <c r="B123" s="128">
        <v>31</v>
      </c>
      <c r="C123" s="128">
        <v>2</v>
      </c>
      <c r="D123" s="129" t="s">
        <v>296</v>
      </c>
    </row>
    <row r="124" spans="1:4" x14ac:dyDescent="0.2">
      <c r="A124" s="128">
        <v>3</v>
      </c>
      <c r="B124" s="128">
        <v>31</v>
      </c>
      <c r="C124" s="128">
        <v>3</v>
      </c>
      <c r="D124" s="129">
        <v>4260130.4000000004</v>
      </c>
    </row>
    <row r="125" spans="1:4" x14ac:dyDescent="0.2">
      <c r="A125" s="128">
        <v>3</v>
      </c>
      <c r="B125" s="128">
        <v>31</v>
      </c>
      <c r="C125" s="128">
        <v>4</v>
      </c>
      <c r="D125" s="129">
        <v>231958.53600000002</v>
      </c>
    </row>
    <row r="126" spans="1:4" x14ac:dyDescent="0.2">
      <c r="A126" s="128">
        <v>3</v>
      </c>
      <c r="B126" s="128">
        <v>31</v>
      </c>
      <c r="C126" s="128">
        <v>5</v>
      </c>
      <c r="D126" s="129">
        <v>49596.9</v>
      </c>
    </row>
    <row r="127" spans="1:4" x14ac:dyDescent="0.2">
      <c r="A127" s="128">
        <v>3</v>
      </c>
      <c r="B127" s="128">
        <v>31</v>
      </c>
      <c r="C127" s="128">
        <v>6</v>
      </c>
      <c r="D127" s="129">
        <v>11611.94</v>
      </c>
    </row>
    <row r="128" spans="1:4" x14ac:dyDescent="0.2">
      <c r="A128" s="128">
        <v>3</v>
      </c>
      <c r="B128" s="128">
        <v>32</v>
      </c>
      <c r="C128" s="128">
        <v>2</v>
      </c>
      <c r="D128" s="129" t="s">
        <v>297</v>
      </c>
    </row>
    <row r="129" spans="1:4" x14ac:dyDescent="0.2">
      <c r="A129" s="128">
        <v>3</v>
      </c>
      <c r="B129" s="128">
        <v>32</v>
      </c>
      <c r="C129" s="128">
        <v>3</v>
      </c>
      <c r="D129" s="129">
        <v>4184127.9</v>
      </c>
    </row>
    <row r="130" spans="1:4" x14ac:dyDescent="0.2">
      <c r="A130" s="128">
        <v>3</v>
      </c>
      <c r="B130" s="128">
        <v>32</v>
      </c>
      <c r="C130" s="128">
        <v>4</v>
      </c>
      <c r="D130" s="129">
        <v>228603.86400000003</v>
      </c>
    </row>
    <row r="131" spans="1:4" x14ac:dyDescent="0.2">
      <c r="A131" s="128">
        <v>3</v>
      </c>
      <c r="B131" s="128">
        <v>32</v>
      </c>
      <c r="C131" s="128">
        <v>5</v>
      </c>
      <c r="D131" s="129">
        <v>63263.4</v>
      </c>
    </row>
    <row r="132" spans="1:4" x14ac:dyDescent="0.2">
      <c r="A132" s="128">
        <v>3</v>
      </c>
      <c r="B132" s="128">
        <v>32</v>
      </c>
      <c r="C132" s="128">
        <v>6</v>
      </c>
      <c r="D132" s="129">
        <v>14618.396000000001</v>
      </c>
    </row>
    <row r="133" spans="1:4" x14ac:dyDescent="0.2">
      <c r="A133" s="128">
        <v>3</v>
      </c>
      <c r="B133" s="128">
        <v>33</v>
      </c>
      <c r="C133" s="128">
        <v>2</v>
      </c>
      <c r="D133" s="129" t="s">
        <v>298</v>
      </c>
    </row>
    <row r="134" spans="1:4" x14ac:dyDescent="0.2">
      <c r="A134" s="128">
        <v>3</v>
      </c>
      <c r="B134" s="128">
        <v>33</v>
      </c>
      <c r="C134" s="128">
        <v>3</v>
      </c>
      <c r="D134" s="129">
        <v>3771852.5</v>
      </c>
    </row>
    <row r="135" spans="1:4" x14ac:dyDescent="0.2">
      <c r="A135" s="128">
        <v>3</v>
      </c>
      <c r="B135" s="128">
        <v>33</v>
      </c>
      <c r="C135" s="128">
        <v>4</v>
      </c>
      <c r="D135" s="129">
        <v>231557.15600000002</v>
      </c>
    </row>
    <row r="136" spans="1:4" x14ac:dyDescent="0.2">
      <c r="A136" s="128">
        <v>3</v>
      </c>
      <c r="B136" s="128">
        <v>33</v>
      </c>
      <c r="C136" s="128">
        <v>5</v>
      </c>
      <c r="D136" s="129">
        <v>60022.583333333328</v>
      </c>
    </row>
    <row r="137" spans="1:4" x14ac:dyDescent="0.2">
      <c r="A137" s="128">
        <v>3</v>
      </c>
      <c r="B137" s="128">
        <v>33</v>
      </c>
      <c r="C137" s="128">
        <v>6</v>
      </c>
      <c r="D137" s="129">
        <v>16029.84</v>
      </c>
    </row>
    <row r="138" spans="1:4" x14ac:dyDescent="0.2">
      <c r="A138" s="128">
        <v>3</v>
      </c>
      <c r="B138" s="128">
        <v>34</v>
      </c>
      <c r="C138" s="128">
        <v>2</v>
      </c>
      <c r="D138" s="129" t="s">
        <v>299</v>
      </c>
    </row>
    <row r="139" spans="1:4" x14ac:dyDescent="0.2">
      <c r="A139" s="128">
        <v>3</v>
      </c>
      <c r="B139" s="128">
        <v>34</v>
      </c>
      <c r="C139" s="128">
        <v>3</v>
      </c>
      <c r="D139" s="129">
        <v>3645806.6</v>
      </c>
    </row>
    <row r="140" spans="1:4" x14ac:dyDescent="0.2">
      <c r="A140" s="128">
        <v>3</v>
      </c>
      <c r="B140" s="128">
        <v>34</v>
      </c>
      <c r="C140" s="128">
        <v>4</v>
      </c>
      <c r="D140" s="129">
        <v>226481.34400000004</v>
      </c>
    </row>
    <row r="141" spans="1:4" x14ac:dyDescent="0.2">
      <c r="A141" s="128">
        <v>3</v>
      </c>
      <c r="B141" s="128">
        <v>34</v>
      </c>
      <c r="C141" s="128">
        <v>5</v>
      </c>
      <c r="D141" s="129">
        <v>63769.975000000006</v>
      </c>
    </row>
    <row r="142" spans="1:4" x14ac:dyDescent="0.2">
      <c r="A142" s="128">
        <v>3</v>
      </c>
      <c r="B142" s="128">
        <v>34</v>
      </c>
      <c r="C142" s="128">
        <v>6</v>
      </c>
      <c r="D142" s="129">
        <v>17096.759999999998</v>
      </c>
    </row>
    <row r="143" spans="1:4" x14ac:dyDescent="0.2">
      <c r="A143" s="128">
        <v>3</v>
      </c>
      <c r="B143" s="128">
        <v>35</v>
      </c>
      <c r="C143" s="128">
        <v>2</v>
      </c>
      <c r="D143" s="129" t="s">
        <v>300</v>
      </c>
    </row>
    <row r="144" spans="1:4" x14ac:dyDescent="0.2">
      <c r="A144" s="128">
        <v>3</v>
      </c>
      <c r="B144" s="128">
        <v>35</v>
      </c>
      <c r="C144" s="128">
        <v>3</v>
      </c>
      <c r="D144" s="129">
        <v>4017984.5</v>
      </c>
    </row>
    <row r="145" spans="1:4" x14ac:dyDescent="0.2">
      <c r="A145" s="128">
        <v>3</v>
      </c>
      <c r="B145" s="128">
        <v>35</v>
      </c>
      <c r="C145" s="128">
        <v>4</v>
      </c>
      <c r="D145" s="129">
        <v>249177.45600000001</v>
      </c>
    </row>
    <row r="146" spans="1:4" x14ac:dyDescent="0.2">
      <c r="A146" s="128">
        <v>3</v>
      </c>
      <c r="B146" s="128">
        <v>35</v>
      </c>
      <c r="C146" s="128">
        <v>5</v>
      </c>
      <c r="D146" s="129">
        <v>55087.225000000006</v>
      </c>
    </row>
    <row r="147" spans="1:4" x14ac:dyDescent="0.2">
      <c r="A147" s="128">
        <v>3</v>
      </c>
      <c r="B147" s="128">
        <v>35</v>
      </c>
      <c r="C147" s="128">
        <v>6</v>
      </c>
      <c r="D147" s="129">
        <v>14857.56</v>
      </c>
    </row>
    <row r="148" spans="1:4" x14ac:dyDescent="0.2">
      <c r="A148" s="128">
        <v>3</v>
      </c>
      <c r="B148" s="128">
        <v>36</v>
      </c>
      <c r="C148" s="128">
        <v>2</v>
      </c>
      <c r="D148" s="129" t="s">
        <v>301</v>
      </c>
    </row>
    <row r="149" spans="1:4" x14ac:dyDescent="0.2">
      <c r="A149" s="128">
        <v>3</v>
      </c>
      <c r="B149" s="128">
        <v>36</v>
      </c>
      <c r="C149" s="128">
        <v>3</v>
      </c>
      <c r="D149" s="129">
        <v>3370254</v>
      </c>
    </row>
    <row r="150" spans="1:4" x14ac:dyDescent="0.2">
      <c r="A150" s="128">
        <v>3</v>
      </c>
      <c r="B150" s="128">
        <v>36</v>
      </c>
      <c r="C150" s="128">
        <v>4</v>
      </c>
      <c r="D150" s="129">
        <v>209845.788</v>
      </c>
    </row>
    <row r="151" spans="1:4" x14ac:dyDescent="0.2">
      <c r="A151" s="128">
        <v>3</v>
      </c>
      <c r="B151" s="128">
        <v>36</v>
      </c>
      <c r="C151" s="128">
        <v>5</v>
      </c>
      <c r="D151" s="129">
        <v>32842.17083333333</v>
      </c>
    </row>
    <row r="152" spans="1:4" x14ac:dyDescent="0.2">
      <c r="A152" s="128">
        <v>3</v>
      </c>
      <c r="B152" s="128">
        <v>36</v>
      </c>
      <c r="C152" s="128">
        <v>6</v>
      </c>
      <c r="D152" s="129">
        <v>8972.0400000000009</v>
      </c>
    </row>
    <row r="153" spans="1:4" x14ac:dyDescent="0.2">
      <c r="A153" s="128">
        <v>3</v>
      </c>
      <c r="B153" s="128">
        <v>37</v>
      </c>
      <c r="C153" s="128">
        <v>2</v>
      </c>
      <c r="D153" s="129" t="s">
        <v>302</v>
      </c>
    </row>
    <row r="154" spans="1:4" x14ac:dyDescent="0.2">
      <c r="A154" s="128">
        <v>3</v>
      </c>
      <c r="B154" s="128">
        <v>37</v>
      </c>
      <c r="C154" s="128">
        <v>3</v>
      </c>
      <c r="D154" s="129">
        <v>3398793.1</v>
      </c>
    </row>
    <row r="155" spans="1:4" x14ac:dyDescent="0.2">
      <c r="A155" s="128">
        <v>3</v>
      </c>
      <c r="B155" s="128">
        <v>37</v>
      </c>
      <c r="C155" s="128">
        <v>4</v>
      </c>
      <c r="D155" s="129">
        <v>213764.64800000002</v>
      </c>
    </row>
    <row r="156" spans="1:4" x14ac:dyDescent="0.2">
      <c r="A156" s="128">
        <v>3</v>
      </c>
      <c r="B156" s="128">
        <v>37</v>
      </c>
      <c r="C156" s="128">
        <v>5</v>
      </c>
      <c r="D156" s="129">
        <v>26232.687499999996</v>
      </c>
    </row>
    <row r="157" spans="1:4" x14ac:dyDescent="0.2">
      <c r="A157" s="128">
        <v>3</v>
      </c>
      <c r="B157" s="128">
        <v>37</v>
      </c>
      <c r="C157" s="128">
        <v>6</v>
      </c>
      <c r="D157" s="129">
        <v>7324.56</v>
      </c>
    </row>
    <row r="158" spans="1:4" x14ac:dyDescent="0.2">
      <c r="A158" s="128">
        <v>3</v>
      </c>
      <c r="B158" s="128">
        <v>38</v>
      </c>
      <c r="C158" s="128">
        <v>2</v>
      </c>
      <c r="D158" s="129" t="s">
        <v>303</v>
      </c>
    </row>
    <row r="159" spans="1:4" x14ac:dyDescent="0.2">
      <c r="A159" s="128">
        <v>3</v>
      </c>
      <c r="B159" s="128">
        <v>38</v>
      </c>
      <c r="C159" s="128">
        <v>3</v>
      </c>
      <c r="D159" s="129">
        <v>3382749.8</v>
      </c>
    </row>
    <row r="160" spans="1:4" x14ac:dyDescent="0.2">
      <c r="A160" s="128">
        <v>3</v>
      </c>
      <c r="B160" s="128">
        <v>38</v>
      </c>
      <c r="C160" s="128">
        <v>4</v>
      </c>
      <c r="D160" s="129">
        <v>214831.35999999999</v>
      </c>
    </row>
    <row r="161" spans="1:4" x14ac:dyDescent="0.2">
      <c r="A161" s="128">
        <v>3</v>
      </c>
      <c r="B161" s="128">
        <v>38</v>
      </c>
      <c r="C161" s="128">
        <v>5</v>
      </c>
      <c r="D161" s="129">
        <v>19405.662499999999</v>
      </c>
    </row>
    <row r="162" spans="1:4" x14ac:dyDescent="0.2">
      <c r="A162" s="128">
        <v>3</v>
      </c>
      <c r="B162" s="128">
        <v>38</v>
      </c>
      <c r="C162" s="128">
        <v>6</v>
      </c>
      <c r="D162" s="129">
        <v>5631.48</v>
      </c>
    </row>
    <row r="163" spans="1:4" x14ac:dyDescent="0.2">
      <c r="A163" s="128">
        <v>3</v>
      </c>
      <c r="B163" s="128">
        <v>39</v>
      </c>
      <c r="C163" s="128">
        <v>2</v>
      </c>
      <c r="D163" s="129" t="s">
        <v>304</v>
      </c>
    </row>
    <row r="164" spans="1:4" x14ac:dyDescent="0.2">
      <c r="A164" s="128">
        <v>3</v>
      </c>
      <c r="B164" s="128">
        <v>39</v>
      </c>
      <c r="C164" s="128">
        <v>3</v>
      </c>
      <c r="D164" s="129">
        <v>3372468.5</v>
      </c>
    </row>
    <row r="165" spans="1:4" x14ac:dyDescent="0.2">
      <c r="A165" s="128">
        <v>3</v>
      </c>
      <c r="B165" s="128">
        <v>39</v>
      </c>
      <c r="C165" s="128">
        <v>4</v>
      </c>
      <c r="D165" s="129">
        <v>209288.74399999998</v>
      </c>
    </row>
    <row r="166" spans="1:4" x14ac:dyDescent="0.2">
      <c r="A166" s="128">
        <v>3</v>
      </c>
      <c r="B166" s="128">
        <v>39</v>
      </c>
      <c r="C166" s="128">
        <v>5</v>
      </c>
      <c r="D166" s="129">
        <v>16896.366666666665</v>
      </c>
    </row>
    <row r="167" spans="1:4" x14ac:dyDescent="0.2">
      <c r="A167" s="128">
        <v>3</v>
      </c>
      <c r="B167" s="128">
        <v>39</v>
      </c>
      <c r="C167" s="128">
        <v>6</v>
      </c>
      <c r="D167" s="129">
        <v>5241.76</v>
      </c>
    </row>
    <row r="168" spans="1:4" x14ac:dyDescent="0.2">
      <c r="A168" s="128">
        <v>3</v>
      </c>
      <c r="B168" s="128">
        <v>40</v>
      </c>
      <c r="C168" s="128">
        <v>2</v>
      </c>
      <c r="D168" s="129" t="s">
        <v>305</v>
      </c>
    </row>
    <row r="169" spans="1:4" x14ac:dyDescent="0.2">
      <c r="A169" s="128">
        <v>3</v>
      </c>
      <c r="B169" s="128">
        <v>40</v>
      </c>
      <c r="C169" s="128">
        <v>3</v>
      </c>
      <c r="D169" s="129">
        <v>3568355</v>
      </c>
    </row>
    <row r="170" spans="1:4" x14ac:dyDescent="0.2">
      <c r="A170" s="128">
        <v>3</v>
      </c>
      <c r="B170" s="128">
        <v>40</v>
      </c>
      <c r="C170" s="128">
        <v>4</v>
      </c>
      <c r="D170" s="129">
        <v>226725.74400000004</v>
      </c>
    </row>
    <row r="171" spans="1:4" x14ac:dyDescent="0.2">
      <c r="A171" s="128">
        <v>3</v>
      </c>
      <c r="B171" s="128">
        <v>40</v>
      </c>
      <c r="C171" s="128">
        <v>5</v>
      </c>
      <c r="D171" s="129">
        <v>16741.25</v>
      </c>
    </row>
    <row r="172" spans="1:4" x14ac:dyDescent="0.2">
      <c r="A172" s="128">
        <v>3</v>
      </c>
      <c r="B172" s="128">
        <v>40</v>
      </c>
      <c r="C172" s="128">
        <v>6</v>
      </c>
      <c r="D172" s="129">
        <v>5194.6400000000003</v>
      </c>
    </row>
    <row r="173" spans="1:4" x14ac:dyDescent="0.2">
      <c r="A173" s="128">
        <v>3</v>
      </c>
      <c r="B173" s="128">
        <v>41</v>
      </c>
      <c r="C173" s="128">
        <v>2</v>
      </c>
      <c r="D173" s="129" t="s">
        <v>306</v>
      </c>
    </row>
    <row r="174" spans="1:4" x14ac:dyDescent="0.2">
      <c r="A174" s="128">
        <v>3</v>
      </c>
      <c r="B174" s="128">
        <v>41</v>
      </c>
      <c r="C174" s="128">
        <v>3</v>
      </c>
      <c r="D174" s="129">
        <v>3572599.1</v>
      </c>
    </row>
    <row r="175" spans="1:4" x14ac:dyDescent="0.2">
      <c r="A175" s="128">
        <v>3</v>
      </c>
      <c r="B175" s="128">
        <v>41</v>
      </c>
      <c r="C175" s="128">
        <v>4</v>
      </c>
      <c r="D175" s="129">
        <v>224612.81200000001</v>
      </c>
    </row>
    <row r="176" spans="1:4" x14ac:dyDescent="0.2">
      <c r="A176" s="128">
        <v>3</v>
      </c>
      <c r="B176" s="128">
        <v>41</v>
      </c>
      <c r="C176" s="128">
        <v>5</v>
      </c>
      <c r="D176" s="129">
        <v>18777.629166666666</v>
      </c>
    </row>
    <row r="177" spans="1:4" x14ac:dyDescent="0.2">
      <c r="A177" s="128">
        <v>3</v>
      </c>
      <c r="B177" s="128">
        <v>41</v>
      </c>
      <c r="C177" s="128">
        <v>6</v>
      </c>
      <c r="D177" s="129">
        <v>5724.08</v>
      </c>
    </row>
    <row r="178" spans="1:4" x14ac:dyDescent="0.2">
      <c r="A178" s="128">
        <v>3</v>
      </c>
      <c r="B178" s="128">
        <v>42</v>
      </c>
      <c r="C178" s="128">
        <v>2</v>
      </c>
      <c r="D178" s="129" t="s">
        <v>307</v>
      </c>
    </row>
    <row r="179" spans="1:4" x14ac:dyDescent="0.2">
      <c r="A179" s="128">
        <v>3</v>
      </c>
      <c r="B179" s="128">
        <v>42</v>
      </c>
      <c r="C179" s="128">
        <v>3</v>
      </c>
      <c r="D179" s="129">
        <v>3648240.4</v>
      </c>
    </row>
    <row r="180" spans="1:4" x14ac:dyDescent="0.2">
      <c r="A180" s="128">
        <v>3</v>
      </c>
      <c r="B180" s="128">
        <v>42</v>
      </c>
      <c r="C180" s="128">
        <v>4</v>
      </c>
      <c r="D180" s="129">
        <v>223257.70800000001</v>
      </c>
    </row>
    <row r="181" spans="1:4" x14ac:dyDescent="0.2">
      <c r="A181" s="128">
        <v>3</v>
      </c>
      <c r="B181" s="128">
        <v>42</v>
      </c>
      <c r="C181" s="128">
        <v>5</v>
      </c>
      <c r="D181" s="129">
        <v>29735.108333333334</v>
      </c>
    </row>
    <row r="182" spans="1:4" x14ac:dyDescent="0.2">
      <c r="A182" s="128">
        <v>3</v>
      </c>
      <c r="B182" s="128">
        <v>42</v>
      </c>
      <c r="C182" s="128">
        <v>6</v>
      </c>
      <c r="D182" s="129">
        <v>10270.08</v>
      </c>
    </row>
    <row r="183" spans="1:4" x14ac:dyDescent="0.2">
      <c r="A183" s="128">
        <v>3</v>
      </c>
      <c r="B183" s="128">
        <v>43</v>
      </c>
      <c r="C183" s="128">
        <v>2</v>
      </c>
      <c r="D183" s="129" t="s">
        <v>308</v>
      </c>
    </row>
    <row r="184" spans="1:4" x14ac:dyDescent="0.2">
      <c r="A184" s="128">
        <v>3</v>
      </c>
      <c r="B184" s="128">
        <v>43</v>
      </c>
      <c r="C184" s="128">
        <v>3</v>
      </c>
      <c r="D184" s="129">
        <v>3947412.9</v>
      </c>
    </row>
    <row r="185" spans="1:4" x14ac:dyDescent="0.2">
      <c r="A185" s="128">
        <v>3</v>
      </c>
      <c r="B185" s="128">
        <v>43</v>
      </c>
      <c r="C185" s="128">
        <v>4</v>
      </c>
      <c r="D185" s="129">
        <v>241412.68</v>
      </c>
    </row>
    <row r="186" spans="1:4" x14ac:dyDescent="0.2">
      <c r="A186" s="128">
        <v>3</v>
      </c>
      <c r="B186" s="128">
        <v>43</v>
      </c>
      <c r="C186" s="128">
        <v>5</v>
      </c>
      <c r="D186" s="129">
        <v>47146.008333333331</v>
      </c>
    </row>
    <row r="187" spans="1:4" x14ac:dyDescent="0.2">
      <c r="A187" s="128">
        <v>3</v>
      </c>
      <c r="B187" s="128">
        <v>43</v>
      </c>
      <c r="C187" s="128">
        <v>6</v>
      </c>
      <c r="D187" s="129">
        <v>15814.92</v>
      </c>
    </row>
    <row r="188" spans="1:4" x14ac:dyDescent="0.2">
      <c r="A188" s="128">
        <v>3</v>
      </c>
      <c r="B188" s="128">
        <v>44</v>
      </c>
      <c r="C188" s="128">
        <v>2</v>
      </c>
      <c r="D188" s="129" t="s">
        <v>309</v>
      </c>
    </row>
    <row r="189" spans="1:4" x14ac:dyDescent="0.2">
      <c r="A189" s="128">
        <v>3</v>
      </c>
      <c r="B189" s="128">
        <v>44</v>
      </c>
      <c r="C189" s="128">
        <v>3</v>
      </c>
      <c r="D189" s="129">
        <v>3742011</v>
      </c>
    </row>
    <row r="190" spans="1:4" x14ac:dyDescent="0.2">
      <c r="A190" s="128">
        <v>3</v>
      </c>
      <c r="B190" s="128">
        <v>44</v>
      </c>
      <c r="C190" s="128">
        <v>4</v>
      </c>
      <c r="D190" s="129">
        <v>229015.58400000003</v>
      </c>
    </row>
    <row r="191" spans="1:4" x14ac:dyDescent="0.2">
      <c r="A191" s="128">
        <v>3</v>
      </c>
      <c r="B191" s="128">
        <v>44</v>
      </c>
      <c r="C191" s="128">
        <v>5</v>
      </c>
      <c r="D191" s="129">
        <v>50999</v>
      </c>
    </row>
    <row r="192" spans="1:4" x14ac:dyDescent="0.2">
      <c r="A192" s="128">
        <v>3</v>
      </c>
      <c r="B192" s="128">
        <v>44</v>
      </c>
      <c r="C192" s="128">
        <v>6</v>
      </c>
      <c r="D192" s="129">
        <v>17047.28</v>
      </c>
    </row>
    <row r="193" spans="1:4" x14ac:dyDescent="0.2">
      <c r="A193" s="128">
        <v>4</v>
      </c>
      <c r="B193" s="128">
        <v>7</v>
      </c>
      <c r="C193" s="128">
        <v>4</v>
      </c>
      <c r="D193" s="129" t="s">
        <v>315</v>
      </c>
    </row>
    <row r="194" spans="1:4" x14ac:dyDescent="0.2">
      <c r="A194" s="128">
        <v>4</v>
      </c>
      <c r="B194" s="128">
        <v>8</v>
      </c>
      <c r="C194" s="128">
        <v>4</v>
      </c>
      <c r="D194" s="129" t="s">
        <v>318</v>
      </c>
    </row>
    <row r="195" spans="1:4" x14ac:dyDescent="0.2">
      <c r="A195" s="128">
        <v>4</v>
      </c>
      <c r="B195" s="128">
        <v>9</v>
      </c>
      <c r="C195" s="128">
        <v>4</v>
      </c>
      <c r="D195" s="129">
        <v>20720</v>
      </c>
    </row>
    <row r="196" spans="1:4" x14ac:dyDescent="0.2">
      <c r="A196" s="128">
        <v>4</v>
      </c>
      <c r="B196" s="128">
        <v>10</v>
      </c>
      <c r="C196" s="128">
        <v>4</v>
      </c>
      <c r="D196" s="129">
        <v>20368</v>
      </c>
    </row>
    <row r="197" spans="1:4" x14ac:dyDescent="0.2">
      <c r="A197" s="128">
        <v>4</v>
      </c>
      <c r="B197" s="128">
        <v>11</v>
      </c>
      <c r="C197" s="128">
        <v>4</v>
      </c>
      <c r="D197" s="129">
        <v>22648</v>
      </c>
    </row>
    <row r="198" spans="1:4" x14ac:dyDescent="0.2">
      <c r="A198" s="128">
        <v>4</v>
      </c>
      <c r="B198" s="128">
        <v>12</v>
      </c>
      <c r="C198" s="128">
        <v>4</v>
      </c>
      <c r="D198" s="129">
        <v>22187</v>
      </c>
    </row>
    <row r="199" spans="1:4" x14ac:dyDescent="0.2">
      <c r="A199" s="128">
        <v>4</v>
      </c>
      <c r="B199" s="128">
        <v>13</v>
      </c>
      <c r="C199" s="128">
        <v>4</v>
      </c>
      <c r="D199" s="129">
        <v>22913</v>
      </c>
    </row>
    <row r="200" spans="1:4" x14ac:dyDescent="0.2">
      <c r="A200" s="128">
        <v>4</v>
      </c>
      <c r="B200" s="128">
        <v>14</v>
      </c>
      <c r="C200" s="128">
        <v>4</v>
      </c>
      <c r="D200" s="129">
        <v>18789</v>
      </c>
    </row>
    <row r="201" spans="1:4" x14ac:dyDescent="0.2">
      <c r="A201" s="128">
        <v>4</v>
      </c>
      <c r="B201" s="128">
        <v>15</v>
      </c>
      <c r="C201" s="128">
        <v>4</v>
      </c>
      <c r="D201" s="129">
        <v>23618</v>
      </c>
    </row>
    <row r="202" spans="1:4" x14ac:dyDescent="0.2">
      <c r="A202" s="128">
        <v>4</v>
      </c>
      <c r="B202" s="128">
        <v>16</v>
      </c>
      <c r="C202" s="128">
        <v>4</v>
      </c>
      <c r="D202" s="129">
        <v>25714</v>
      </c>
    </row>
    <row r="203" spans="1:4" x14ac:dyDescent="0.2">
      <c r="A203" s="128">
        <v>4</v>
      </c>
      <c r="B203" s="128">
        <v>17</v>
      </c>
      <c r="C203" s="128">
        <v>4</v>
      </c>
      <c r="D203" s="129">
        <v>22211</v>
      </c>
    </row>
    <row r="204" spans="1:4" x14ac:dyDescent="0.2">
      <c r="A204" s="128">
        <v>4</v>
      </c>
      <c r="B204" s="128">
        <v>18</v>
      </c>
      <c r="C204" s="128">
        <v>4</v>
      </c>
      <c r="D204" s="129">
        <v>22965</v>
      </c>
    </row>
    <row r="205" spans="1:4" x14ac:dyDescent="0.2">
      <c r="A205" s="128">
        <v>4</v>
      </c>
      <c r="B205" s="128">
        <v>19</v>
      </c>
      <c r="C205" s="128">
        <v>4</v>
      </c>
      <c r="D205" s="129">
        <v>24859</v>
      </c>
    </row>
    <row r="206" spans="1:4" x14ac:dyDescent="0.2">
      <c r="A206" s="128">
        <v>4</v>
      </c>
      <c r="B206" s="128">
        <v>20</v>
      </c>
      <c r="C206" s="128">
        <v>4</v>
      </c>
      <c r="D206" s="129">
        <v>22466</v>
      </c>
    </row>
    <row r="207" spans="1:4" x14ac:dyDescent="0.2">
      <c r="A207" s="128">
        <v>4</v>
      </c>
      <c r="B207" s="128">
        <v>21</v>
      </c>
      <c r="C207" s="128">
        <v>4</v>
      </c>
      <c r="D207" s="129">
        <v>24809</v>
      </c>
    </row>
    <row r="208" spans="1:4" x14ac:dyDescent="0.2">
      <c r="A208" s="128">
        <v>4</v>
      </c>
      <c r="B208" s="128">
        <v>22</v>
      </c>
      <c r="C208" s="128">
        <v>4</v>
      </c>
      <c r="D208" s="129">
        <v>25027</v>
      </c>
    </row>
    <row r="209" spans="1:4" x14ac:dyDescent="0.2">
      <c r="A209" s="128">
        <v>4</v>
      </c>
      <c r="B209" s="128">
        <v>23</v>
      </c>
      <c r="C209" s="128">
        <v>4</v>
      </c>
      <c r="D209" s="129">
        <v>27840</v>
      </c>
    </row>
    <row r="210" spans="1:4" x14ac:dyDescent="0.2">
      <c r="A210" s="128">
        <v>4</v>
      </c>
      <c r="B210" s="128">
        <v>24</v>
      </c>
      <c r="C210" s="128">
        <v>4</v>
      </c>
      <c r="D210" s="129">
        <v>27630</v>
      </c>
    </row>
    <row r="211" spans="1:4" x14ac:dyDescent="0.2">
      <c r="A211" s="128">
        <v>4</v>
      </c>
      <c r="B211" s="128">
        <v>25</v>
      </c>
      <c r="C211" s="128">
        <v>4</v>
      </c>
      <c r="D211" s="129">
        <v>26330</v>
      </c>
    </row>
    <row r="212" spans="1:4" x14ac:dyDescent="0.2">
      <c r="A212" s="128">
        <v>4</v>
      </c>
      <c r="B212" s="128">
        <v>26</v>
      </c>
      <c r="C212" s="128">
        <v>4</v>
      </c>
      <c r="D212" s="129">
        <v>25424</v>
      </c>
    </row>
    <row r="213" spans="1:4" x14ac:dyDescent="0.2">
      <c r="A213" s="128">
        <v>4</v>
      </c>
      <c r="B213" s="128">
        <v>27</v>
      </c>
      <c r="C213" s="128">
        <v>4</v>
      </c>
      <c r="D213" s="129">
        <v>25964</v>
      </c>
    </row>
    <row r="214" spans="1:4" x14ac:dyDescent="0.2">
      <c r="A214" s="128">
        <v>4</v>
      </c>
      <c r="B214" s="128">
        <v>28</v>
      </c>
      <c r="C214" s="128">
        <v>4</v>
      </c>
      <c r="D214" s="129">
        <v>27050</v>
      </c>
    </row>
    <row r="215" spans="1:4" x14ac:dyDescent="0.2">
      <c r="A215" s="128">
        <v>4</v>
      </c>
      <c r="B215" s="128">
        <v>29</v>
      </c>
      <c r="C215" s="128">
        <v>4</v>
      </c>
      <c r="D215" s="129">
        <v>27020</v>
      </c>
    </row>
    <row r="216" spans="1:4" x14ac:dyDescent="0.2">
      <c r="A216" s="128">
        <v>4</v>
      </c>
      <c r="B216" s="128">
        <v>30</v>
      </c>
      <c r="C216" s="128">
        <v>4</v>
      </c>
      <c r="D216" s="129">
        <v>26655</v>
      </c>
    </row>
    <row r="217" spans="1:4" x14ac:dyDescent="0.2">
      <c r="A217" s="128">
        <v>4</v>
      </c>
      <c r="B217" s="128">
        <v>31</v>
      </c>
      <c r="C217" s="128">
        <v>4</v>
      </c>
      <c r="D217" s="129">
        <v>27190</v>
      </c>
    </row>
    <row r="218" spans="1:4" x14ac:dyDescent="0.2">
      <c r="A218" s="128">
        <v>4</v>
      </c>
      <c r="B218" s="128">
        <v>32</v>
      </c>
      <c r="C218" s="128">
        <v>4</v>
      </c>
      <c r="D218" s="129">
        <v>26000</v>
      </c>
    </row>
    <row r="219" spans="1:4" x14ac:dyDescent="0.2">
      <c r="A219" s="128">
        <v>4</v>
      </c>
      <c r="B219" s="128">
        <v>33</v>
      </c>
      <c r="C219" s="128">
        <v>4</v>
      </c>
      <c r="D219" s="129">
        <v>27422</v>
      </c>
    </row>
    <row r="220" spans="1:4" x14ac:dyDescent="0.2">
      <c r="A220" s="128">
        <v>4</v>
      </c>
      <c r="B220" s="128">
        <v>34</v>
      </c>
      <c r="C220" s="128">
        <v>4</v>
      </c>
      <c r="D220" s="129">
        <v>25074</v>
      </c>
    </row>
    <row r="221" spans="1:4" x14ac:dyDescent="0.2">
      <c r="A221" s="128">
        <v>4</v>
      </c>
      <c r="B221" s="128">
        <v>35</v>
      </c>
      <c r="C221" s="128">
        <v>4</v>
      </c>
      <c r="D221" s="129">
        <v>28316</v>
      </c>
    </row>
    <row r="222" spans="1:4" x14ac:dyDescent="0.2">
      <c r="A222" s="128">
        <v>4</v>
      </c>
      <c r="B222" s="128">
        <v>36</v>
      </c>
      <c r="C222" s="128">
        <v>4</v>
      </c>
      <c r="D222" s="129">
        <v>24820</v>
      </c>
    </row>
    <row r="223" spans="1:4" x14ac:dyDescent="0.2">
      <c r="A223" s="128">
        <v>4</v>
      </c>
      <c r="B223" s="128">
        <v>37</v>
      </c>
      <c r="C223" s="128">
        <v>4</v>
      </c>
      <c r="D223" s="129">
        <v>23880</v>
      </c>
    </row>
    <row r="224" spans="1:4" x14ac:dyDescent="0.2">
      <c r="A224" s="128">
        <v>4</v>
      </c>
      <c r="B224" s="128">
        <v>38</v>
      </c>
      <c r="C224" s="128">
        <v>4</v>
      </c>
      <c r="D224" s="129">
        <v>24170</v>
      </c>
    </row>
    <row r="225" spans="1:4" x14ac:dyDescent="0.2">
      <c r="A225" s="128">
        <v>4</v>
      </c>
      <c r="B225" s="128">
        <v>39</v>
      </c>
      <c r="C225" s="128">
        <v>4</v>
      </c>
      <c r="D225" s="129">
        <v>24960</v>
      </c>
    </row>
    <row r="226" spans="1:4" x14ac:dyDescent="0.2">
      <c r="A226" s="128">
        <v>4</v>
      </c>
      <c r="B226" s="128">
        <v>40</v>
      </c>
      <c r="C226" s="128">
        <v>4</v>
      </c>
      <c r="D226" s="129">
        <v>24750</v>
      </c>
    </row>
    <row r="227" spans="1:4" x14ac:dyDescent="0.2">
      <c r="A227" s="128">
        <v>4</v>
      </c>
      <c r="B227" s="128">
        <v>41</v>
      </c>
      <c r="C227" s="128">
        <v>4</v>
      </c>
      <c r="D227" s="129">
        <v>22660</v>
      </c>
    </row>
    <row r="228" spans="1:4" x14ac:dyDescent="0.2">
      <c r="A228" s="128">
        <v>4</v>
      </c>
      <c r="B228" s="128">
        <v>42</v>
      </c>
      <c r="C228" s="128">
        <v>4</v>
      </c>
      <c r="D228" s="129">
        <v>26655</v>
      </c>
    </row>
    <row r="229" spans="1:4" x14ac:dyDescent="0.2">
      <c r="A229" s="128">
        <v>4</v>
      </c>
      <c r="B229" s="128">
        <v>43</v>
      </c>
      <c r="C229" s="128">
        <v>4</v>
      </c>
      <c r="D229" s="129">
        <v>27050</v>
      </c>
    </row>
    <row r="230" spans="1:4" x14ac:dyDescent="0.2">
      <c r="A230" s="128">
        <v>4</v>
      </c>
      <c r="B230" s="128">
        <v>44</v>
      </c>
      <c r="C230" s="128">
        <v>4</v>
      </c>
      <c r="D230" s="129">
        <v>25760</v>
      </c>
    </row>
    <row r="231" spans="1:4" x14ac:dyDescent="0.2">
      <c r="A231" s="128">
        <v>5</v>
      </c>
      <c r="B231" s="128">
        <v>7</v>
      </c>
      <c r="C231" s="128">
        <v>4</v>
      </c>
      <c r="D231" s="129" t="s">
        <v>43</v>
      </c>
    </row>
    <row r="232" spans="1:4" x14ac:dyDescent="0.2">
      <c r="A232" s="128">
        <v>5</v>
      </c>
      <c r="B232" s="128">
        <v>8</v>
      </c>
      <c r="C232" s="128">
        <v>4</v>
      </c>
      <c r="D232" s="129" t="s">
        <v>70</v>
      </c>
    </row>
    <row r="233" spans="1:4" x14ac:dyDescent="0.2">
      <c r="A233" s="128">
        <v>5</v>
      </c>
      <c r="B233" s="128">
        <v>9</v>
      </c>
      <c r="C233" s="128">
        <v>4</v>
      </c>
      <c r="D233" s="129">
        <v>712.6</v>
      </c>
    </row>
    <row r="234" spans="1:4" x14ac:dyDescent="0.2">
      <c r="A234" s="128">
        <v>5</v>
      </c>
      <c r="B234" s="128">
        <v>10</v>
      </c>
      <c r="C234" s="128">
        <v>4</v>
      </c>
      <c r="D234" s="129">
        <v>693.8</v>
      </c>
    </row>
    <row r="235" spans="1:4" x14ac:dyDescent="0.2">
      <c r="A235" s="128">
        <v>5</v>
      </c>
      <c r="B235" s="128">
        <v>11</v>
      </c>
      <c r="C235" s="128">
        <v>4</v>
      </c>
      <c r="D235" s="129">
        <v>519.6</v>
      </c>
    </row>
    <row r="236" spans="1:4" x14ac:dyDescent="0.2">
      <c r="A236" s="128">
        <v>5</v>
      </c>
      <c r="B236" s="128">
        <v>12</v>
      </c>
      <c r="C236" s="128">
        <v>4</v>
      </c>
      <c r="D236" s="129">
        <v>405.2</v>
      </c>
    </row>
    <row r="237" spans="1:4" x14ac:dyDescent="0.2">
      <c r="A237" s="128">
        <v>5</v>
      </c>
      <c r="B237" s="128">
        <v>13</v>
      </c>
      <c r="C237" s="128">
        <v>4</v>
      </c>
      <c r="D237" s="129">
        <v>185.4</v>
      </c>
    </row>
    <row r="238" spans="1:4" x14ac:dyDescent="0.2">
      <c r="A238" s="128">
        <v>5</v>
      </c>
      <c r="B238" s="128">
        <v>14</v>
      </c>
      <c r="C238" s="128">
        <v>4</v>
      </c>
      <c r="D238" s="129">
        <v>54.4</v>
      </c>
    </row>
    <row r="239" spans="1:4" x14ac:dyDescent="0.2">
      <c r="A239" s="128">
        <v>5</v>
      </c>
      <c r="B239" s="128">
        <v>15</v>
      </c>
      <c r="C239" s="128">
        <v>4</v>
      </c>
      <c r="D239" s="129">
        <v>84.8</v>
      </c>
    </row>
    <row r="240" spans="1:4" x14ac:dyDescent="0.2">
      <c r="A240" s="128">
        <v>5</v>
      </c>
      <c r="B240" s="128">
        <v>16</v>
      </c>
      <c r="C240" s="128">
        <v>4</v>
      </c>
      <c r="D240" s="129">
        <v>50.2</v>
      </c>
    </row>
    <row r="241" spans="1:4" x14ac:dyDescent="0.2">
      <c r="A241" s="128">
        <v>5</v>
      </c>
      <c r="B241" s="128">
        <v>17</v>
      </c>
      <c r="C241" s="128">
        <v>4</v>
      </c>
      <c r="D241" s="129">
        <v>220.8</v>
      </c>
    </row>
    <row r="242" spans="1:4" x14ac:dyDescent="0.2">
      <c r="A242" s="128">
        <v>5</v>
      </c>
      <c r="B242" s="128">
        <v>18</v>
      </c>
      <c r="C242" s="128">
        <v>4</v>
      </c>
      <c r="D242" s="129">
        <v>495.3</v>
      </c>
    </row>
    <row r="243" spans="1:4" x14ac:dyDescent="0.2">
      <c r="A243" s="128">
        <v>5</v>
      </c>
      <c r="B243" s="128">
        <v>19</v>
      </c>
      <c r="C243" s="128">
        <v>4</v>
      </c>
      <c r="D243" s="129">
        <v>512.5</v>
      </c>
    </row>
    <row r="244" spans="1:4" x14ac:dyDescent="0.2">
      <c r="A244" s="128">
        <v>5</v>
      </c>
      <c r="B244" s="128">
        <v>20</v>
      </c>
      <c r="C244" s="128">
        <v>4</v>
      </c>
      <c r="D244" s="129">
        <v>662.2</v>
      </c>
    </row>
    <row r="245" spans="1:4" x14ac:dyDescent="0.2">
      <c r="A245" s="128">
        <v>5</v>
      </c>
      <c r="B245" s="128">
        <v>21</v>
      </c>
      <c r="C245" s="128">
        <v>4</v>
      </c>
      <c r="D245" s="129">
        <v>751.2</v>
      </c>
    </row>
    <row r="246" spans="1:4" x14ac:dyDescent="0.2">
      <c r="A246" s="128">
        <v>5</v>
      </c>
      <c r="B246" s="128">
        <v>22</v>
      </c>
      <c r="C246" s="128">
        <v>4</v>
      </c>
      <c r="D246" s="129">
        <v>558.5</v>
      </c>
    </row>
    <row r="247" spans="1:4" x14ac:dyDescent="0.2">
      <c r="A247" s="128">
        <v>5</v>
      </c>
      <c r="B247" s="128">
        <v>23</v>
      </c>
      <c r="C247" s="128">
        <v>4</v>
      </c>
      <c r="D247" s="129">
        <v>545.4</v>
      </c>
    </row>
    <row r="248" spans="1:4" x14ac:dyDescent="0.2">
      <c r="A248" s="128">
        <v>5</v>
      </c>
      <c r="B248" s="128">
        <v>24</v>
      </c>
      <c r="C248" s="128">
        <v>4</v>
      </c>
      <c r="D248" s="129">
        <v>349.1</v>
      </c>
    </row>
    <row r="249" spans="1:4" x14ac:dyDescent="0.2">
      <c r="A249" s="128">
        <v>5</v>
      </c>
      <c r="B249" s="128">
        <v>25</v>
      </c>
      <c r="C249" s="128">
        <v>4</v>
      </c>
      <c r="D249" s="129">
        <v>279.2</v>
      </c>
    </row>
    <row r="250" spans="1:4" x14ac:dyDescent="0.2">
      <c r="A250" s="128">
        <v>5</v>
      </c>
      <c r="B250" s="128">
        <v>26</v>
      </c>
      <c r="C250" s="128">
        <v>4</v>
      </c>
      <c r="D250" s="129">
        <v>150.30000000000001</v>
      </c>
    </row>
    <row r="251" spans="1:4" x14ac:dyDescent="0.2">
      <c r="A251" s="128">
        <v>5</v>
      </c>
      <c r="B251" s="128">
        <v>27</v>
      </c>
      <c r="C251" s="128">
        <v>4</v>
      </c>
      <c r="D251" s="129">
        <v>98.9</v>
      </c>
    </row>
    <row r="252" spans="1:4" x14ac:dyDescent="0.2">
      <c r="A252" s="128">
        <v>5</v>
      </c>
      <c r="B252" s="128">
        <v>28</v>
      </c>
      <c r="C252" s="128">
        <v>4</v>
      </c>
      <c r="D252" s="129">
        <v>76.900000000000006</v>
      </c>
    </row>
    <row r="253" spans="1:4" x14ac:dyDescent="0.2">
      <c r="A253" s="128">
        <v>5</v>
      </c>
      <c r="B253" s="128">
        <v>29</v>
      </c>
      <c r="C253" s="128">
        <v>4</v>
      </c>
      <c r="D253" s="129">
        <v>213.1</v>
      </c>
    </row>
    <row r="254" spans="1:4" x14ac:dyDescent="0.2">
      <c r="A254" s="128">
        <v>5</v>
      </c>
      <c r="B254" s="128">
        <v>30</v>
      </c>
      <c r="C254" s="128">
        <v>4</v>
      </c>
      <c r="D254" s="129">
        <v>360.9</v>
      </c>
    </row>
    <row r="255" spans="1:4" x14ac:dyDescent="0.2">
      <c r="A255" s="128">
        <v>5</v>
      </c>
      <c r="B255" s="128">
        <v>31</v>
      </c>
      <c r="C255" s="128">
        <v>4</v>
      </c>
      <c r="D255" s="129">
        <v>527.1</v>
      </c>
    </row>
    <row r="256" spans="1:4" x14ac:dyDescent="0.2">
      <c r="A256" s="128">
        <v>5</v>
      </c>
      <c r="B256" s="128">
        <v>32</v>
      </c>
      <c r="C256" s="128">
        <v>4</v>
      </c>
      <c r="D256" s="129">
        <v>665.8</v>
      </c>
    </row>
    <row r="257" spans="1:4" x14ac:dyDescent="0.2">
      <c r="A257" s="128">
        <v>5</v>
      </c>
      <c r="B257" s="128">
        <v>33</v>
      </c>
      <c r="C257" s="128">
        <v>4</v>
      </c>
      <c r="D257" s="129">
        <v>635.20000000000005</v>
      </c>
    </row>
    <row r="258" spans="1:4" x14ac:dyDescent="0.2">
      <c r="A258" s="128">
        <v>5</v>
      </c>
      <c r="B258" s="128">
        <v>34</v>
      </c>
      <c r="C258" s="128">
        <v>4</v>
      </c>
      <c r="D258" s="129">
        <v>677.4</v>
      </c>
    </row>
    <row r="259" spans="1:4" x14ac:dyDescent="0.2">
      <c r="A259" s="128">
        <v>5</v>
      </c>
      <c r="B259" s="128">
        <v>35</v>
      </c>
      <c r="C259" s="128">
        <v>4</v>
      </c>
      <c r="D259" s="129">
        <v>583.6</v>
      </c>
    </row>
    <row r="260" spans="1:4" x14ac:dyDescent="0.2">
      <c r="A260" s="128">
        <v>5</v>
      </c>
      <c r="B260" s="128">
        <v>36</v>
      </c>
      <c r="C260" s="128">
        <v>4</v>
      </c>
      <c r="D260" s="129">
        <v>337.3</v>
      </c>
    </row>
    <row r="261" spans="1:4" x14ac:dyDescent="0.2">
      <c r="A261" s="128">
        <v>5</v>
      </c>
      <c r="B261" s="128">
        <v>37</v>
      </c>
      <c r="C261" s="128">
        <v>4</v>
      </c>
      <c r="D261" s="129">
        <v>231.6</v>
      </c>
    </row>
    <row r="262" spans="1:4" x14ac:dyDescent="0.2">
      <c r="A262" s="128">
        <v>5</v>
      </c>
      <c r="B262" s="128">
        <v>38</v>
      </c>
      <c r="C262" s="128">
        <v>4</v>
      </c>
      <c r="D262" s="129">
        <v>121.8</v>
      </c>
    </row>
    <row r="263" spans="1:4" x14ac:dyDescent="0.2">
      <c r="A263" s="128">
        <v>5</v>
      </c>
      <c r="B263" s="128">
        <v>39</v>
      </c>
      <c r="C263" s="128">
        <v>4</v>
      </c>
      <c r="D263" s="129">
        <v>97.9</v>
      </c>
    </row>
    <row r="264" spans="1:4" x14ac:dyDescent="0.2">
      <c r="A264" s="128">
        <v>5</v>
      </c>
      <c r="B264" s="128">
        <v>40</v>
      </c>
      <c r="C264" s="128">
        <v>4</v>
      </c>
      <c r="D264" s="129">
        <v>139.9</v>
      </c>
    </row>
    <row r="265" spans="1:4" x14ac:dyDescent="0.2">
      <c r="A265" s="128">
        <v>5</v>
      </c>
      <c r="B265" s="128">
        <v>41</v>
      </c>
      <c r="C265" s="128">
        <v>4</v>
      </c>
      <c r="D265" s="129">
        <v>186.1</v>
      </c>
    </row>
    <row r="266" spans="1:4" x14ac:dyDescent="0.2">
      <c r="A266" s="128">
        <v>5</v>
      </c>
      <c r="B266" s="128">
        <v>42</v>
      </c>
      <c r="C266" s="128">
        <v>4</v>
      </c>
      <c r="D266" s="129">
        <v>348.9</v>
      </c>
    </row>
    <row r="267" spans="1:4" x14ac:dyDescent="0.2">
      <c r="A267" s="128">
        <v>5</v>
      </c>
      <c r="B267" s="128">
        <v>43</v>
      </c>
      <c r="C267" s="128">
        <v>4</v>
      </c>
      <c r="D267" s="129">
        <v>561.9</v>
      </c>
    </row>
    <row r="268" spans="1:4" x14ac:dyDescent="0.2">
      <c r="A268" s="128">
        <v>5</v>
      </c>
      <c r="B268" s="128">
        <v>44</v>
      </c>
      <c r="C268" s="128">
        <v>4</v>
      </c>
      <c r="D268" s="129">
        <v>670.3</v>
      </c>
    </row>
    <row r="269" spans="1:4" x14ac:dyDescent="0.2">
      <c r="A269" s="128">
        <v>6</v>
      </c>
      <c r="B269" s="128">
        <v>8</v>
      </c>
      <c r="C269" s="128">
        <v>2</v>
      </c>
      <c r="D269" s="129" t="s">
        <v>97</v>
      </c>
    </row>
    <row r="270" spans="1:4" x14ac:dyDescent="0.2">
      <c r="A270" s="128">
        <v>6</v>
      </c>
      <c r="B270" s="128">
        <v>8</v>
      </c>
      <c r="C270" s="128">
        <v>4</v>
      </c>
      <c r="D270" s="129">
        <v>15</v>
      </c>
    </row>
    <row r="271" spans="1:4" x14ac:dyDescent="0.2">
      <c r="A271" s="128">
        <v>6</v>
      </c>
      <c r="B271" s="128">
        <v>9</v>
      </c>
      <c r="C271" s="128">
        <v>2</v>
      </c>
      <c r="D271" s="129" t="s">
        <v>99</v>
      </c>
    </row>
    <row r="272" spans="1:4" x14ac:dyDescent="0.2">
      <c r="A272" s="128">
        <v>6</v>
      </c>
      <c r="B272" s="128">
        <v>9</v>
      </c>
      <c r="C272" s="128">
        <v>4</v>
      </c>
      <c r="D272" s="129">
        <v>3</v>
      </c>
    </row>
    <row r="273" spans="1:4" x14ac:dyDescent="0.2">
      <c r="A273" s="128">
        <v>6</v>
      </c>
      <c r="B273" s="128">
        <v>10</v>
      </c>
      <c r="C273" s="128">
        <v>2</v>
      </c>
      <c r="D273" s="129" t="s">
        <v>78</v>
      </c>
    </row>
    <row r="274" spans="1:4" x14ac:dyDescent="0.2">
      <c r="A274" s="128">
        <v>6</v>
      </c>
      <c r="B274" s="128">
        <v>10</v>
      </c>
      <c r="C274" s="128">
        <v>4</v>
      </c>
      <c r="D274" s="129">
        <v>5</v>
      </c>
    </row>
    <row r="275" spans="1:4" x14ac:dyDescent="0.2">
      <c r="A275" s="128">
        <v>6</v>
      </c>
      <c r="B275" s="128">
        <v>11</v>
      </c>
      <c r="C275" s="128">
        <v>2</v>
      </c>
      <c r="D275" s="129" t="s">
        <v>79</v>
      </c>
    </row>
    <row r="276" spans="1:4" x14ac:dyDescent="0.2">
      <c r="A276" s="128">
        <v>6</v>
      </c>
      <c r="B276" s="128">
        <v>11</v>
      </c>
      <c r="C276" s="128">
        <v>4</v>
      </c>
      <c r="D276" s="129">
        <v>2</v>
      </c>
    </row>
    <row r="277" spans="1:4" x14ac:dyDescent="0.2">
      <c r="A277" s="128">
        <v>6</v>
      </c>
      <c r="B277" s="128">
        <v>12</v>
      </c>
      <c r="C277" s="128">
        <v>2</v>
      </c>
      <c r="D277" s="129" t="s">
        <v>80</v>
      </c>
    </row>
    <row r="278" spans="1:4" x14ac:dyDescent="0.2">
      <c r="A278" s="128">
        <v>6</v>
      </c>
      <c r="B278" s="128">
        <v>12</v>
      </c>
      <c r="C278" s="128">
        <v>4</v>
      </c>
      <c r="D278" s="129">
        <v>4</v>
      </c>
    </row>
    <row r="279" spans="1:4" x14ac:dyDescent="0.2">
      <c r="A279" s="128">
        <v>6</v>
      </c>
      <c r="B279" s="128">
        <v>13</v>
      </c>
      <c r="C279" s="128">
        <v>2</v>
      </c>
      <c r="D279" s="129" t="s">
        <v>77</v>
      </c>
    </row>
    <row r="280" spans="1:4" x14ac:dyDescent="0.2">
      <c r="A280" s="128">
        <v>6</v>
      </c>
      <c r="B280" s="128">
        <v>13</v>
      </c>
      <c r="C280" s="128">
        <v>4</v>
      </c>
      <c r="D280" s="129">
        <v>4</v>
      </c>
    </row>
    <row r="281" spans="1:4" x14ac:dyDescent="0.2">
      <c r="A281" s="128">
        <v>6</v>
      </c>
      <c r="B281" s="128">
        <v>14</v>
      </c>
      <c r="C281" s="128">
        <v>2</v>
      </c>
    </row>
    <row r="282" spans="1:4" x14ac:dyDescent="0.2">
      <c r="A282" s="128">
        <v>6</v>
      </c>
      <c r="B282" s="128">
        <v>14</v>
      </c>
      <c r="C282" s="128">
        <v>4</v>
      </c>
    </row>
    <row r="283" spans="1:4" x14ac:dyDescent="0.2">
      <c r="A283" s="128">
        <v>6</v>
      </c>
      <c r="B283" s="128">
        <v>15</v>
      </c>
      <c r="C283" s="128">
        <v>2</v>
      </c>
    </row>
    <row r="284" spans="1:4" x14ac:dyDescent="0.2">
      <c r="A284" s="128">
        <v>6</v>
      </c>
      <c r="B284" s="128">
        <v>15</v>
      </c>
      <c r="C284" s="128">
        <v>4</v>
      </c>
    </row>
    <row r="285" spans="1:4" x14ac:dyDescent="0.2">
      <c r="A285" s="128">
        <v>6</v>
      </c>
      <c r="B285" s="128">
        <v>16</v>
      </c>
      <c r="C285" s="128">
        <v>2</v>
      </c>
    </row>
    <row r="286" spans="1:4" x14ac:dyDescent="0.2">
      <c r="A286" s="128">
        <v>6</v>
      </c>
      <c r="B286" s="128">
        <v>16</v>
      </c>
      <c r="C286" s="128">
        <v>4</v>
      </c>
    </row>
    <row r="287" spans="1:4" x14ac:dyDescent="0.2">
      <c r="A287" s="128">
        <v>6</v>
      </c>
      <c r="B287" s="128">
        <v>17</v>
      </c>
      <c r="C287" s="128">
        <v>2</v>
      </c>
    </row>
    <row r="288" spans="1:4" x14ac:dyDescent="0.2">
      <c r="A288" s="128">
        <v>6</v>
      </c>
      <c r="B288" s="128">
        <v>17</v>
      </c>
      <c r="C288" s="128">
        <v>4</v>
      </c>
    </row>
    <row r="289" spans="1:4" x14ac:dyDescent="0.2">
      <c r="A289" s="128">
        <v>6</v>
      </c>
      <c r="B289" s="128">
        <v>18</v>
      </c>
      <c r="C289" s="128">
        <v>2</v>
      </c>
    </row>
    <row r="290" spans="1:4" x14ac:dyDescent="0.2">
      <c r="A290" s="128">
        <v>6</v>
      </c>
      <c r="B290" s="128">
        <v>18</v>
      </c>
      <c r="C290" s="128">
        <v>4</v>
      </c>
    </row>
    <row r="291" spans="1:4" x14ac:dyDescent="0.2">
      <c r="A291" s="128">
        <v>6</v>
      </c>
      <c r="B291" s="128">
        <v>19</v>
      </c>
      <c r="C291" s="128">
        <v>2</v>
      </c>
    </row>
    <row r="292" spans="1:4" x14ac:dyDescent="0.2">
      <c r="A292" s="128">
        <v>6</v>
      </c>
      <c r="B292" s="128">
        <v>19</v>
      </c>
      <c r="C292" s="128">
        <v>4</v>
      </c>
    </row>
    <row r="293" spans="1:4" x14ac:dyDescent="0.2">
      <c r="A293" s="128">
        <v>6</v>
      </c>
      <c r="B293" s="128">
        <v>20</v>
      </c>
      <c r="C293" s="128">
        <v>2</v>
      </c>
    </row>
    <row r="294" spans="1:4" x14ac:dyDescent="0.2">
      <c r="A294" s="128">
        <v>6</v>
      </c>
      <c r="B294" s="128">
        <v>20</v>
      </c>
      <c r="C294" s="128">
        <v>4</v>
      </c>
    </row>
    <row r="295" spans="1:4" x14ac:dyDescent="0.2">
      <c r="A295" s="128">
        <v>6</v>
      </c>
      <c r="B295" s="128">
        <v>21</v>
      </c>
      <c r="C295" s="128">
        <v>2</v>
      </c>
    </row>
    <row r="296" spans="1:4" x14ac:dyDescent="0.2">
      <c r="A296" s="128">
        <v>6</v>
      </c>
      <c r="B296" s="128">
        <v>21</v>
      </c>
      <c r="C296" s="128">
        <v>4</v>
      </c>
    </row>
    <row r="297" spans="1:4" x14ac:dyDescent="0.2">
      <c r="A297" s="128">
        <v>6</v>
      </c>
      <c r="B297" s="128">
        <v>22</v>
      </c>
      <c r="C297" s="128">
        <v>2</v>
      </c>
    </row>
    <row r="298" spans="1:4" x14ac:dyDescent="0.2">
      <c r="A298" s="128">
        <v>6</v>
      </c>
      <c r="B298" s="128">
        <v>22</v>
      </c>
      <c r="C298" s="128">
        <v>4</v>
      </c>
    </row>
    <row r="299" spans="1:4" x14ac:dyDescent="0.2">
      <c r="A299" s="128">
        <v>6</v>
      </c>
      <c r="B299" s="128">
        <v>24</v>
      </c>
      <c r="C299" s="128">
        <v>5</v>
      </c>
      <c r="D299" s="129">
        <v>10000</v>
      </c>
    </row>
    <row r="300" spans="1:4" x14ac:dyDescent="0.2">
      <c r="A300" s="128">
        <v>6</v>
      </c>
      <c r="B300" s="128">
        <v>25</v>
      </c>
      <c r="C300" s="128">
        <v>5</v>
      </c>
      <c r="D300" s="130">
        <v>12000</v>
      </c>
    </row>
    <row r="301" spans="1:4" x14ac:dyDescent="0.2">
      <c r="A301" s="128">
        <v>6</v>
      </c>
      <c r="B301" s="128">
        <v>26</v>
      </c>
      <c r="C301" s="128">
        <v>5</v>
      </c>
      <c r="D301" s="130">
        <v>18000</v>
      </c>
    </row>
    <row r="302" spans="1:4" x14ac:dyDescent="0.2">
      <c r="A302" s="128">
        <v>6</v>
      </c>
      <c r="B302" s="128">
        <v>34</v>
      </c>
      <c r="C302" s="128">
        <v>4</v>
      </c>
      <c r="D302" s="130">
        <v>10</v>
      </c>
    </row>
    <row r="303" spans="1:4" x14ac:dyDescent="0.2">
      <c r="A303" s="128">
        <v>7</v>
      </c>
      <c r="B303" s="128">
        <v>10</v>
      </c>
      <c r="C303" s="128">
        <v>2</v>
      </c>
      <c r="D303" s="130">
        <v>39083</v>
      </c>
    </row>
    <row r="304" spans="1:4" x14ac:dyDescent="0.2">
      <c r="A304" s="128">
        <v>7</v>
      </c>
      <c r="B304" s="128">
        <v>10</v>
      </c>
      <c r="C304" s="128">
        <v>3</v>
      </c>
      <c r="D304" s="130">
        <v>727095.74835648143</v>
      </c>
    </row>
    <row r="305" spans="1:4" x14ac:dyDescent="0.2">
      <c r="A305" s="128">
        <v>7</v>
      </c>
      <c r="B305" s="128">
        <v>10</v>
      </c>
      <c r="C305" s="128">
        <v>4</v>
      </c>
      <c r="D305" s="130">
        <v>3791</v>
      </c>
    </row>
    <row r="306" spans="1:4" x14ac:dyDescent="0.2">
      <c r="A306" s="128">
        <v>7</v>
      </c>
      <c r="B306" s="128">
        <v>11</v>
      </c>
      <c r="C306" s="128">
        <v>2</v>
      </c>
      <c r="D306" s="130">
        <v>39090</v>
      </c>
    </row>
    <row r="307" spans="1:4" x14ac:dyDescent="0.2">
      <c r="A307" s="128">
        <v>7</v>
      </c>
      <c r="B307" s="128">
        <v>11</v>
      </c>
      <c r="C307" s="128">
        <v>3</v>
      </c>
      <c r="D307" s="130">
        <v>802061.69678240735</v>
      </c>
    </row>
    <row r="308" spans="1:4" x14ac:dyDescent="0.2">
      <c r="A308" s="128">
        <v>7</v>
      </c>
      <c r="B308" s="128">
        <v>11</v>
      </c>
      <c r="C308" s="128">
        <v>4</v>
      </c>
      <c r="D308" s="130">
        <v>7501</v>
      </c>
    </row>
    <row r="309" spans="1:4" x14ac:dyDescent="0.2">
      <c r="A309" s="128">
        <v>7</v>
      </c>
      <c r="B309" s="128">
        <v>12</v>
      </c>
      <c r="C309" s="128">
        <v>2</v>
      </c>
      <c r="D309" s="130">
        <v>39097</v>
      </c>
    </row>
    <row r="310" spans="1:4" x14ac:dyDescent="0.2">
      <c r="A310" s="128">
        <v>7</v>
      </c>
      <c r="B310" s="128">
        <v>12</v>
      </c>
      <c r="C310" s="128">
        <v>3</v>
      </c>
      <c r="D310" s="130">
        <v>904960.51035879634</v>
      </c>
    </row>
    <row r="311" spans="1:4" x14ac:dyDescent="0.2">
      <c r="A311" s="128">
        <v>7</v>
      </c>
      <c r="B311" s="128">
        <v>12</v>
      </c>
      <c r="C311" s="128">
        <v>4</v>
      </c>
      <c r="D311" s="130">
        <v>7530</v>
      </c>
    </row>
    <row r="312" spans="1:4" x14ac:dyDescent="0.2">
      <c r="A312" s="128">
        <v>7</v>
      </c>
      <c r="B312" s="128">
        <v>13</v>
      </c>
      <c r="C312" s="128">
        <v>2</v>
      </c>
      <c r="D312" s="130">
        <v>39104</v>
      </c>
    </row>
    <row r="313" spans="1:4" x14ac:dyDescent="0.2">
      <c r="A313" s="128">
        <v>7</v>
      </c>
      <c r="B313" s="128">
        <v>13</v>
      </c>
      <c r="C313" s="128">
        <v>3</v>
      </c>
      <c r="D313" s="130">
        <v>858397.16944444447</v>
      </c>
    </row>
    <row r="314" spans="1:4" x14ac:dyDescent="0.2">
      <c r="A314" s="128">
        <v>7</v>
      </c>
      <c r="B314" s="128">
        <v>13</v>
      </c>
      <c r="C314" s="128">
        <v>4</v>
      </c>
      <c r="D314" s="130">
        <v>6792</v>
      </c>
    </row>
    <row r="315" spans="1:4" x14ac:dyDescent="0.2">
      <c r="A315" s="128">
        <v>7</v>
      </c>
      <c r="B315" s="128">
        <v>14</v>
      </c>
      <c r="C315" s="128">
        <v>2</v>
      </c>
      <c r="D315" s="130">
        <v>39111</v>
      </c>
    </row>
    <row r="316" spans="1:4" x14ac:dyDescent="0.2">
      <c r="A316" s="128">
        <v>7</v>
      </c>
      <c r="B316" s="128">
        <v>14</v>
      </c>
      <c r="C316" s="128">
        <v>3</v>
      </c>
      <c r="D316" s="130">
        <v>879516.00089120376</v>
      </c>
    </row>
    <row r="317" spans="1:4" x14ac:dyDescent="0.2">
      <c r="A317" s="128">
        <v>7</v>
      </c>
      <c r="B317" s="128">
        <v>14</v>
      </c>
      <c r="C317" s="128">
        <v>4</v>
      </c>
      <c r="D317" s="130">
        <v>5366</v>
      </c>
    </row>
    <row r="318" spans="1:4" x14ac:dyDescent="0.2">
      <c r="A318" s="128">
        <v>7</v>
      </c>
      <c r="B318" s="128">
        <v>15</v>
      </c>
      <c r="C318" s="128">
        <v>2</v>
      </c>
      <c r="D318" s="130">
        <v>39118</v>
      </c>
    </row>
    <row r="319" spans="1:4" x14ac:dyDescent="0.2">
      <c r="A319" s="128">
        <v>7</v>
      </c>
      <c r="B319" s="128">
        <v>15</v>
      </c>
      <c r="C319" s="128">
        <v>3</v>
      </c>
      <c r="D319" s="130">
        <v>1012356.2352662038</v>
      </c>
    </row>
    <row r="320" spans="1:4" x14ac:dyDescent="0.2">
      <c r="A320" s="128">
        <v>7</v>
      </c>
      <c r="B320" s="128">
        <v>15</v>
      </c>
      <c r="C320" s="128">
        <v>4</v>
      </c>
      <c r="D320" s="130">
        <v>6161</v>
      </c>
    </row>
    <row r="321" spans="1:4" x14ac:dyDescent="0.2">
      <c r="A321" s="128">
        <v>7</v>
      </c>
      <c r="B321" s="128">
        <v>16</v>
      </c>
      <c r="C321" s="128">
        <v>2</v>
      </c>
      <c r="D321" s="130">
        <v>39125</v>
      </c>
    </row>
    <row r="322" spans="1:4" x14ac:dyDescent="0.2">
      <c r="A322" s="128">
        <v>7</v>
      </c>
      <c r="B322" s="128">
        <v>16</v>
      </c>
      <c r="C322" s="128">
        <v>3</v>
      </c>
      <c r="D322" s="130">
        <v>519569.40835648146</v>
      </c>
    </row>
    <row r="323" spans="1:4" x14ac:dyDescent="0.2">
      <c r="A323" s="128">
        <v>7</v>
      </c>
      <c r="B323" s="128">
        <v>16</v>
      </c>
      <c r="C323" s="128">
        <v>4</v>
      </c>
      <c r="D323" s="130">
        <v>4032</v>
      </c>
    </row>
    <row r="324" spans="1:4" x14ac:dyDescent="0.2">
      <c r="A324" s="128">
        <v>7</v>
      </c>
      <c r="B324" s="128">
        <v>17</v>
      </c>
      <c r="C324" s="128">
        <v>2</v>
      </c>
      <c r="D324" s="130">
        <v>39132</v>
      </c>
    </row>
    <row r="325" spans="1:4" x14ac:dyDescent="0.2">
      <c r="A325" s="128">
        <v>7</v>
      </c>
      <c r="B325" s="128">
        <v>17</v>
      </c>
      <c r="C325" s="128">
        <v>3</v>
      </c>
      <c r="D325" s="130">
        <v>829805.89182870369</v>
      </c>
    </row>
    <row r="326" spans="1:4" x14ac:dyDescent="0.2">
      <c r="A326" s="128">
        <v>7</v>
      </c>
      <c r="B326" s="128">
        <v>17</v>
      </c>
      <c r="C326" s="128">
        <v>4</v>
      </c>
      <c r="D326" s="130">
        <v>5094</v>
      </c>
    </row>
    <row r="327" spans="1:4" x14ac:dyDescent="0.2">
      <c r="A327" s="128">
        <v>7</v>
      </c>
      <c r="B327" s="128">
        <v>18</v>
      </c>
      <c r="C327" s="128">
        <v>2</v>
      </c>
      <c r="D327" s="130">
        <v>39139</v>
      </c>
    </row>
    <row r="328" spans="1:4" x14ac:dyDescent="0.2">
      <c r="A328" s="128">
        <v>7</v>
      </c>
      <c r="B328" s="128">
        <v>18</v>
      </c>
      <c r="C328" s="128">
        <v>3</v>
      </c>
      <c r="D328" s="130">
        <v>1034878.3396180555</v>
      </c>
    </row>
    <row r="329" spans="1:4" x14ac:dyDescent="0.2">
      <c r="A329" s="128">
        <v>7</v>
      </c>
      <c r="B329" s="128">
        <v>18</v>
      </c>
      <c r="C329" s="128">
        <v>4</v>
      </c>
      <c r="D329" s="130">
        <v>8793</v>
      </c>
    </row>
    <row r="330" spans="1:4" x14ac:dyDescent="0.2">
      <c r="A330" s="128">
        <v>7</v>
      </c>
      <c r="B330" s="128">
        <v>19</v>
      </c>
      <c r="C330" s="128">
        <v>2</v>
      </c>
      <c r="D330" s="130">
        <v>39146</v>
      </c>
    </row>
    <row r="331" spans="1:4" x14ac:dyDescent="0.2">
      <c r="A331" s="128">
        <v>7</v>
      </c>
      <c r="B331" s="128">
        <v>19</v>
      </c>
      <c r="C331" s="128">
        <v>3</v>
      </c>
      <c r="D331" s="130">
        <v>1378681.3275694444</v>
      </c>
    </row>
    <row r="332" spans="1:4" x14ac:dyDescent="0.2">
      <c r="A332" s="128">
        <v>7</v>
      </c>
      <c r="B332" s="128">
        <v>19</v>
      </c>
      <c r="C332" s="128">
        <v>4</v>
      </c>
      <c r="D332" s="130">
        <v>8900</v>
      </c>
    </row>
    <row r="333" spans="1:4" x14ac:dyDescent="0.2">
      <c r="A333" s="128">
        <v>7</v>
      </c>
      <c r="B333" s="128">
        <v>20</v>
      </c>
      <c r="C333" s="128">
        <v>2</v>
      </c>
      <c r="D333" s="130">
        <v>39153</v>
      </c>
    </row>
    <row r="334" spans="1:4" x14ac:dyDescent="0.2">
      <c r="A334" s="128">
        <v>7</v>
      </c>
      <c r="B334" s="128">
        <v>20</v>
      </c>
      <c r="C334" s="128">
        <v>3</v>
      </c>
      <c r="D334" s="130">
        <v>1190863.4918518518</v>
      </c>
    </row>
    <row r="335" spans="1:4" x14ac:dyDescent="0.2">
      <c r="A335" s="128">
        <v>7</v>
      </c>
      <c r="B335" s="128">
        <v>20</v>
      </c>
      <c r="C335" s="128">
        <v>4</v>
      </c>
      <c r="D335" s="130">
        <v>7481</v>
      </c>
    </row>
    <row r="336" spans="1:4" x14ac:dyDescent="0.2">
      <c r="A336" s="128">
        <v>7</v>
      </c>
      <c r="B336" s="128">
        <v>21</v>
      </c>
      <c r="C336" s="128">
        <v>2</v>
      </c>
      <c r="D336" s="130">
        <v>39160</v>
      </c>
    </row>
    <row r="337" spans="1:4" x14ac:dyDescent="0.2">
      <c r="A337" s="128">
        <v>7</v>
      </c>
      <c r="B337" s="128">
        <v>21</v>
      </c>
      <c r="C337" s="128">
        <v>3</v>
      </c>
      <c r="D337" s="130">
        <v>1029624.2489699074</v>
      </c>
    </row>
    <row r="338" spans="1:4" x14ac:dyDescent="0.2">
      <c r="A338" s="128">
        <v>7</v>
      </c>
      <c r="B338" s="128">
        <v>21</v>
      </c>
      <c r="C338" s="128">
        <v>4</v>
      </c>
      <c r="D338" s="130">
        <v>7150</v>
      </c>
    </row>
    <row r="339" spans="1:4" x14ac:dyDescent="0.2">
      <c r="A339" s="128">
        <v>7</v>
      </c>
      <c r="B339" s="128">
        <v>22</v>
      </c>
      <c r="C339" s="128">
        <v>2</v>
      </c>
      <c r="D339" s="130">
        <v>39167</v>
      </c>
    </row>
    <row r="340" spans="1:4" x14ac:dyDescent="0.2">
      <c r="A340" s="128">
        <v>7</v>
      </c>
      <c r="B340" s="128">
        <v>22</v>
      </c>
      <c r="C340" s="128">
        <v>3</v>
      </c>
      <c r="D340" s="130">
        <v>759197.92289351847</v>
      </c>
    </row>
    <row r="341" spans="1:4" x14ac:dyDescent="0.2">
      <c r="A341" s="128">
        <v>7</v>
      </c>
      <c r="B341" s="128">
        <v>22</v>
      </c>
      <c r="C341" s="128">
        <v>4</v>
      </c>
      <c r="D341" s="130">
        <v>3548</v>
      </c>
    </row>
    <row r="342" spans="1:4" x14ac:dyDescent="0.2">
      <c r="A342" s="128">
        <v>7</v>
      </c>
      <c r="B342" s="128">
        <v>23</v>
      </c>
      <c r="C342" s="128">
        <v>2</v>
      </c>
      <c r="D342" s="130">
        <v>39174</v>
      </c>
    </row>
    <row r="343" spans="1:4" x14ac:dyDescent="0.2">
      <c r="A343" s="128">
        <v>7</v>
      </c>
      <c r="B343" s="128">
        <v>23</v>
      </c>
      <c r="C343" s="128">
        <v>3</v>
      </c>
      <c r="D343" s="130">
        <v>1026099.0321527778</v>
      </c>
    </row>
    <row r="344" spans="1:4" x14ac:dyDescent="0.2">
      <c r="A344" s="128">
        <v>7</v>
      </c>
      <c r="B344" s="128">
        <v>23</v>
      </c>
      <c r="C344" s="128">
        <v>4</v>
      </c>
      <c r="D344" s="130">
        <v>5534</v>
      </c>
    </row>
    <row r="345" spans="1:4" x14ac:dyDescent="0.2">
      <c r="A345" s="128">
        <v>7</v>
      </c>
      <c r="B345" s="128">
        <v>24</v>
      </c>
      <c r="C345" s="128">
        <v>2</v>
      </c>
      <c r="D345" s="130">
        <v>39181</v>
      </c>
    </row>
    <row r="346" spans="1:4" x14ac:dyDescent="0.2">
      <c r="A346" s="128">
        <v>7</v>
      </c>
      <c r="B346" s="128">
        <v>24</v>
      </c>
      <c r="C346" s="128">
        <v>3</v>
      </c>
      <c r="D346" s="130">
        <v>1401709.9041087963</v>
      </c>
    </row>
    <row r="347" spans="1:4" x14ac:dyDescent="0.2">
      <c r="A347" s="128">
        <v>7</v>
      </c>
      <c r="B347" s="128">
        <v>24</v>
      </c>
      <c r="C347" s="128">
        <v>4</v>
      </c>
      <c r="D347" s="130">
        <v>9966</v>
      </c>
    </row>
    <row r="348" spans="1:4" x14ac:dyDescent="0.2">
      <c r="A348" s="128">
        <v>7</v>
      </c>
      <c r="B348" s="128">
        <v>25</v>
      </c>
      <c r="C348" s="128">
        <v>2</v>
      </c>
      <c r="D348" s="130">
        <v>39188</v>
      </c>
    </row>
    <row r="349" spans="1:4" x14ac:dyDescent="0.2">
      <c r="A349" s="128">
        <v>7</v>
      </c>
      <c r="B349" s="128">
        <v>25</v>
      </c>
      <c r="C349" s="128">
        <v>3</v>
      </c>
      <c r="D349" s="130">
        <v>834500.91137731483</v>
      </c>
    </row>
    <row r="350" spans="1:4" x14ac:dyDescent="0.2">
      <c r="A350" s="128">
        <v>7</v>
      </c>
      <c r="B350" s="128">
        <v>25</v>
      </c>
      <c r="C350" s="128">
        <v>4</v>
      </c>
      <c r="D350" s="130">
        <v>7083</v>
      </c>
    </row>
    <row r="351" spans="1:4" x14ac:dyDescent="0.2">
      <c r="A351" s="128">
        <v>7</v>
      </c>
      <c r="B351" s="128">
        <v>26</v>
      </c>
      <c r="C351" s="128">
        <v>2</v>
      </c>
      <c r="D351" s="130">
        <v>39195</v>
      </c>
    </row>
    <row r="352" spans="1:4" x14ac:dyDescent="0.2">
      <c r="A352" s="128">
        <v>7</v>
      </c>
      <c r="B352" s="128">
        <v>26</v>
      </c>
      <c r="C352" s="128">
        <v>3</v>
      </c>
      <c r="D352" s="130">
        <v>1312973.4331944445</v>
      </c>
    </row>
    <row r="353" spans="1:4" x14ac:dyDescent="0.2">
      <c r="A353" s="128">
        <v>7</v>
      </c>
      <c r="B353" s="128">
        <v>26</v>
      </c>
      <c r="C353" s="128">
        <v>4</v>
      </c>
      <c r="D353" s="130">
        <v>8239</v>
      </c>
    </row>
    <row r="354" spans="1:4" x14ac:dyDescent="0.2">
      <c r="A354" s="128">
        <v>7</v>
      </c>
      <c r="B354" s="128">
        <v>27</v>
      </c>
      <c r="C354" s="128">
        <v>2</v>
      </c>
      <c r="D354" s="130">
        <v>39202</v>
      </c>
    </row>
    <row r="355" spans="1:4" x14ac:dyDescent="0.2">
      <c r="A355" s="128">
        <v>7</v>
      </c>
      <c r="B355" s="128">
        <v>27</v>
      </c>
      <c r="C355" s="128">
        <v>3</v>
      </c>
      <c r="D355" s="130">
        <v>981440.49918981479</v>
      </c>
    </row>
    <row r="356" spans="1:4" x14ac:dyDescent="0.2">
      <c r="A356" s="128">
        <v>7</v>
      </c>
      <c r="B356" s="128">
        <v>27</v>
      </c>
      <c r="C356" s="128">
        <v>4</v>
      </c>
      <c r="D356" s="130">
        <v>9203</v>
      </c>
    </row>
    <row r="357" spans="1:4" x14ac:dyDescent="0.2">
      <c r="A357" s="128">
        <v>7</v>
      </c>
      <c r="B357" s="128">
        <v>28</v>
      </c>
      <c r="C357" s="128">
        <v>2</v>
      </c>
      <c r="D357" s="130">
        <v>39209</v>
      </c>
    </row>
    <row r="358" spans="1:4" x14ac:dyDescent="0.2">
      <c r="A358" s="128">
        <v>7</v>
      </c>
      <c r="B358" s="128">
        <v>28</v>
      </c>
      <c r="C358" s="128">
        <v>3</v>
      </c>
      <c r="D358" s="130">
        <v>1290224.3977546296</v>
      </c>
    </row>
    <row r="359" spans="1:4" x14ac:dyDescent="0.2">
      <c r="A359" s="128">
        <v>7</v>
      </c>
      <c r="B359" s="128">
        <v>28</v>
      </c>
      <c r="C359" s="128">
        <v>4</v>
      </c>
      <c r="D359" s="130">
        <v>8481</v>
      </c>
    </row>
    <row r="360" spans="1:4" x14ac:dyDescent="0.2">
      <c r="A360" s="128">
        <v>7</v>
      </c>
      <c r="B360" s="128">
        <v>29</v>
      </c>
      <c r="C360" s="128">
        <v>2</v>
      </c>
      <c r="D360" s="130">
        <v>39216</v>
      </c>
    </row>
    <row r="361" spans="1:4" x14ac:dyDescent="0.2">
      <c r="A361" s="128">
        <v>7</v>
      </c>
      <c r="B361" s="128">
        <v>29</v>
      </c>
      <c r="C361" s="128">
        <v>3</v>
      </c>
      <c r="D361" s="130">
        <v>652093.33493055555</v>
      </c>
    </row>
    <row r="362" spans="1:4" x14ac:dyDescent="0.2">
      <c r="A362" s="128">
        <v>7</v>
      </c>
      <c r="B362" s="128">
        <v>29</v>
      </c>
      <c r="C362" s="128">
        <v>4</v>
      </c>
      <c r="D362" s="130">
        <v>3561</v>
      </c>
    </row>
    <row r="363" spans="1:4" x14ac:dyDescent="0.2">
      <c r="A363" s="128">
        <v>7</v>
      </c>
      <c r="B363" s="128">
        <v>30</v>
      </c>
      <c r="C363" s="128">
        <v>2</v>
      </c>
      <c r="D363" s="130">
        <v>39223</v>
      </c>
    </row>
    <row r="364" spans="1:4" x14ac:dyDescent="0.2">
      <c r="A364" s="128">
        <v>7</v>
      </c>
      <c r="B364" s="128">
        <v>30</v>
      </c>
      <c r="C364" s="128">
        <v>3</v>
      </c>
      <c r="D364" s="130">
        <v>862924.27680555556</v>
      </c>
    </row>
    <row r="365" spans="1:4" x14ac:dyDescent="0.2">
      <c r="A365" s="128">
        <v>7</v>
      </c>
      <c r="B365" s="128">
        <v>30</v>
      </c>
      <c r="C365" s="128">
        <v>4</v>
      </c>
      <c r="D365" s="130">
        <v>5377</v>
      </c>
    </row>
    <row r="366" spans="1:4" x14ac:dyDescent="0.2">
      <c r="A366" s="128">
        <v>7</v>
      </c>
      <c r="B366" s="128">
        <v>31</v>
      </c>
      <c r="C366" s="128">
        <v>2</v>
      </c>
      <c r="D366" s="130">
        <v>39230</v>
      </c>
    </row>
    <row r="367" spans="1:4" x14ac:dyDescent="0.2">
      <c r="A367" s="128">
        <v>7</v>
      </c>
      <c r="B367" s="128">
        <v>31</v>
      </c>
      <c r="C367" s="128">
        <v>3</v>
      </c>
      <c r="D367" s="130">
        <v>831574.57976851857</v>
      </c>
    </row>
    <row r="368" spans="1:4" x14ac:dyDescent="0.2">
      <c r="A368" s="128">
        <v>7</v>
      </c>
      <c r="B368" s="128">
        <v>31</v>
      </c>
      <c r="C368" s="128">
        <v>4</v>
      </c>
      <c r="D368" s="130">
        <v>4714</v>
      </c>
    </row>
    <row r="369" spans="1:4" x14ac:dyDescent="0.2">
      <c r="A369" s="128">
        <v>7</v>
      </c>
      <c r="B369" s="128">
        <v>32</v>
      </c>
      <c r="C369" s="128">
        <v>2</v>
      </c>
      <c r="D369" s="130">
        <v>39237</v>
      </c>
    </row>
    <row r="370" spans="1:4" x14ac:dyDescent="0.2">
      <c r="A370" s="128">
        <v>7</v>
      </c>
      <c r="B370" s="128">
        <v>32</v>
      </c>
      <c r="C370" s="128">
        <v>3</v>
      </c>
      <c r="D370" s="130">
        <v>1020255.2828819444</v>
      </c>
    </row>
    <row r="371" spans="1:4" x14ac:dyDescent="0.2">
      <c r="A371" s="128">
        <v>7</v>
      </c>
      <c r="B371" s="128">
        <v>32</v>
      </c>
      <c r="C371" s="128">
        <v>4</v>
      </c>
      <c r="D371" s="130">
        <v>7924</v>
      </c>
    </row>
    <row r="372" spans="1:4" x14ac:dyDescent="0.2">
      <c r="A372" s="128">
        <v>7</v>
      </c>
      <c r="B372" s="128">
        <v>33</v>
      </c>
      <c r="C372" s="128">
        <v>2</v>
      </c>
      <c r="D372" s="130">
        <v>39244</v>
      </c>
    </row>
    <row r="373" spans="1:4" x14ac:dyDescent="0.2">
      <c r="A373" s="128">
        <v>7</v>
      </c>
      <c r="B373" s="128">
        <v>33</v>
      </c>
      <c r="C373" s="128">
        <v>3</v>
      </c>
      <c r="D373" s="130">
        <v>715407.49562499998</v>
      </c>
    </row>
    <row r="374" spans="1:4" x14ac:dyDescent="0.2">
      <c r="A374" s="128">
        <v>7</v>
      </c>
      <c r="B374" s="128">
        <v>33</v>
      </c>
      <c r="C374" s="128">
        <v>4</v>
      </c>
      <c r="D374" s="130">
        <v>5944</v>
      </c>
    </row>
    <row r="375" spans="1:4" x14ac:dyDescent="0.2">
      <c r="A375" s="128">
        <v>7</v>
      </c>
      <c r="B375" s="128">
        <v>34</v>
      </c>
      <c r="C375" s="128">
        <v>2</v>
      </c>
      <c r="D375" s="130">
        <v>39251</v>
      </c>
    </row>
    <row r="376" spans="1:4" x14ac:dyDescent="0.2">
      <c r="A376" s="128">
        <v>7</v>
      </c>
      <c r="B376" s="128">
        <v>34</v>
      </c>
      <c r="C376" s="128">
        <v>3</v>
      </c>
      <c r="D376" s="130">
        <v>939207.7661458333</v>
      </c>
    </row>
    <row r="377" spans="1:4" x14ac:dyDescent="0.2">
      <c r="A377" s="128">
        <v>7</v>
      </c>
      <c r="B377" s="128">
        <v>34</v>
      </c>
      <c r="C377" s="128">
        <v>4</v>
      </c>
      <c r="D377" s="130">
        <v>7832</v>
      </c>
    </row>
    <row r="378" spans="1:4" x14ac:dyDescent="0.2">
      <c r="A378" s="128">
        <v>7</v>
      </c>
      <c r="B378" s="128">
        <v>35</v>
      </c>
      <c r="C378" s="128">
        <v>2</v>
      </c>
      <c r="D378" s="130">
        <v>39258</v>
      </c>
    </row>
    <row r="379" spans="1:4" x14ac:dyDescent="0.2">
      <c r="A379" s="128">
        <v>7</v>
      </c>
      <c r="B379" s="128">
        <v>35</v>
      </c>
      <c r="C379" s="128">
        <v>3</v>
      </c>
      <c r="D379" s="130">
        <v>756369.06577546301</v>
      </c>
    </row>
    <row r="380" spans="1:4" x14ac:dyDescent="0.2">
      <c r="A380" s="128">
        <v>7</v>
      </c>
      <c r="B380" s="128">
        <v>35</v>
      </c>
      <c r="C380" s="128">
        <v>4</v>
      </c>
      <c r="D380" s="130">
        <v>6820</v>
      </c>
    </row>
    <row r="381" spans="1:4" x14ac:dyDescent="0.2">
      <c r="A381" s="128">
        <v>7</v>
      </c>
      <c r="B381" s="128">
        <v>36</v>
      </c>
      <c r="C381" s="128">
        <v>2</v>
      </c>
      <c r="D381" s="130">
        <v>39265</v>
      </c>
    </row>
    <row r="382" spans="1:4" x14ac:dyDescent="0.2">
      <c r="A382" s="128">
        <v>7</v>
      </c>
      <c r="B382" s="128">
        <v>36</v>
      </c>
      <c r="C382" s="128">
        <v>3</v>
      </c>
      <c r="D382" s="130">
        <v>837592.76417824079</v>
      </c>
    </row>
    <row r="383" spans="1:4" x14ac:dyDescent="0.2">
      <c r="A383" s="128">
        <v>7</v>
      </c>
      <c r="B383" s="128">
        <v>36</v>
      </c>
      <c r="C383" s="128">
        <v>4</v>
      </c>
      <c r="D383" s="130">
        <v>5601</v>
      </c>
    </row>
    <row r="384" spans="1:4" x14ac:dyDescent="0.2">
      <c r="A384" s="128">
        <v>7</v>
      </c>
      <c r="B384" s="128">
        <v>37</v>
      </c>
      <c r="C384" s="128">
        <v>2</v>
      </c>
      <c r="D384" s="130">
        <v>39272</v>
      </c>
    </row>
    <row r="385" spans="1:4" x14ac:dyDescent="0.2">
      <c r="A385" s="128">
        <v>7</v>
      </c>
      <c r="B385" s="128">
        <v>37</v>
      </c>
      <c r="C385" s="128">
        <v>3</v>
      </c>
      <c r="D385" s="130">
        <v>1078530.6381018518</v>
      </c>
    </row>
    <row r="386" spans="1:4" x14ac:dyDescent="0.2">
      <c r="A386" s="128">
        <v>7</v>
      </c>
      <c r="B386" s="128">
        <v>37</v>
      </c>
      <c r="C386" s="128">
        <v>4</v>
      </c>
      <c r="D386" s="130">
        <v>8467</v>
      </c>
    </row>
    <row r="387" spans="1:4" x14ac:dyDescent="0.2">
      <c r="A387" s="128">
        <v>7</v>
      </c>
      <c r="B387" s="128">
        <v>38</v>
      </c>
      <c r="C387" s="128">
        <v>2</v>
      </c>
      <c r="D387" s="130">
        <v>39279</v>
      </c>
    </row>
    <row r="388" spans="1:4" x14ac:dyDescent="0.2">
      <c r="A388" s="128">
        <v>7</v>
      </c>
      <c r="B388" s="128">
        <v>38</v>
      </c>
      <c r="C388" s="128">
        <v>3</v>
      </c>
      <c r="D388" s="130">
        <v>901782.56731481478</v>
      </c>
    </row>
    <row r="389" spans="1:4" x14ac:dyDescent="0.2">
      <c r="A389" s="128">
        <v>7</v>
      </c>
      <c r="B389" s="128">
        <v>38</v>
      </c>
      <c r="C389" s="128">
        <v>4</v>
      </c>
      <c r="D389" s="130">
        <v>4449</v>
      </c>
    </row>
    <row r="390" spans="1:4" x14ac:dyDescent="0.2">
      <c r="A390" s="128">
        <v>7</v>
      </c>
      <c r="B390" s="128">
        <v>39</v>
      </c>
      <c r="C390" s="128">
        <v>2</v>
      </c>
      <c r="D390" s="130">
        <v>39286</v>
      </c>
    </row>
    <row r="391" spans="1:4" x14ac:dyDescent="0.2">
      <c r="A391" s="128">
        <v>7</v>
      </c>
      <c r="B391" s="128">
        <v>39</v>
      </c>
      <c r="C391" s="128">
        <v>3</v>
      </c>
      <c r="D391" s="130">
        <v>1304427.4326851852</v>
      </c>
    </row>
    <row r="392" spans="1:4" x14ac:dyDescent="0.2">
      <c r="A392" s="128">
        <v>7</v>
      </c>
      <c r="B392" s="128">
        <v>39</v>
      </c>
      <c r="C392" s="128">
        <v>4</v>
      </c>
      <c r="D392" s="130">
        <v>9015</v>
      </c>
    </row>
    <row r="393" spans="1:4" x14ac:dyDescent="0.2">
      <c r="A393" s="128">
        <v>7</v>
      </c>
      <c r="B393" s="128">
        <v>40</v>
      </c>
      <c r="C393" s="128">
        <v>2</v>
      </c>
      <c r="D393" s="130">
        <v>39293</v>
      </c>
    </row>
    <row r="394" spans="1:4" x14ac:dyDescent="0.2">
      <c r="A394" s="128">
        <v>7</v>
      </c>
      <c r="B394" s="128">
        <v>40</v>
      </c>
      <c r="C394" s="128">
        <v>3</v>
      </c>
      <c r="D394" s="130">
        <v>657090.64579861111</v>
      </c>
    </row>
    <row r="395" spans="1:4" x14ac:dyDescent="0.2">
      <c r="A395" s="128">
        <v>7</v>
      </c>
      <c r="B395" s="128">
        <v>40</v>
      </c>
      <c r="C395" s="128">
        <v>4</v>
      </c>
      <c r="D395" s="130">
        <v>3841</v>
      </c>
    </row>
    <row r="396" spans="1:4" x14ac:dyDescent="0.2">
      <c r="A396" s="128">
        <v>7</v>
      </c>
      <c r="B396" s="128">
        <v>41</v>
      </c>
      <c r="C396" s="128">
        <v>2</v>
      </c>
      <c r="D396" s="130">
        <v>39300</v>
      </c>
    </row>
    <row r="397" spans="1:4" x14ac:dyDescent="0.2">
      <c r="A397" s="128">
        <v>7</v>
      </c>
      <c r="B397" s="128">
        <v>41</v>
      </c>
      <c r="C397" s="128">
        <v>3</v>
      </c>
      <c r="D397" s="130">
        <v>1611044.5220601852</v>
      </c>
    </row>
    <row r="398" spans="1:4" x14ac:dyDescent="0.2">
      <c r="A398" s="128">
        <v>7</v>
      </c>
      <c r="B398" s="128">
        <v>41</v>
      </c>
      <c r="C398" s="128">
        <v>4</v>
      </c>
      <c r="D398" s="130">
        <v>10502</v>
      </c>
    </row>
    <row r="399" spans="1:4" x14ac:dyDescent="0.2">
      <c r="A399" s="128">
        <v>7</v>
      </c>
      <c r="B399" s="128">
        <v>42</v>
      </c>
      <c r="C399" s="128">
        <v>2</v>
      </c>
      <c r="D399" s="130">
        <v>39307</v>
      </c>
    </row>
    <row r="400" spans="1:4" x14ac:dyDescent="0.2">
      <c r="A400" s="128">
        <v>7</v>
      </c>
      <c r="B400" s="128">
        <v>42</v>
      </c>
      <c r="C400" s="128">
        <v>3</v>
      </c>
      <c r="D400" s="130">
        <v>1034132.5139930556</v>
      </c>
    </row>
    <row r="401" spans="1:4" x14ac:dyDescent="0.2">
      <c r="A401" s="128">
        <v>7</v>
      </c>
      <c r="B401" s="128">
        <v>42</v>
      </c>
      <c r="C401" s="128">
        <v>4</v>
      </c>
      <c r="D401" s="130">
        <v>7830</v>
      </c>
    </row>
    <row r="402" spans="1:4" x14ac:dyDescent="0.2">
      <c r="A402" s="128">
        <v>7</v>
      </c>
      <c r="B402" s="128">
        <v>43</v>
      </c>
      <c r="C402" s="128">
        <v>2</v>
      </c>
      <c r="D402" s="130">
        <v>39314</v>
      </c>
    </row>
    <row r="403" spans="1:4" x14ac:dyDescent="0.2">
      <c r="A403" s="128">
        <v>7</v>
      </c>
      <c r="B403" s="128">
        <v>43</v>
      </c>
      <c r="C403" s="128">
        <v>3</v>
      </c>
      <c r="D403" s="130">
        <v>1298037.9520949074</v>
      </c>
    </row>
    <row r="404" spans="1:4" x14ac:dyDescent="0.2">
      <c r="A404" s="128">
        <v>7</v>
      </c>
      <c r="B404" s="128">
        <v>43</v>
      </c>
      <c r="C404" s="128">
        <v>4</v>
      </c>
      <c r="D404" s="130">
        <v>8036</v>
      </c>
    </row>
    <row r="405" spans="1:4" x14ac:dyDescent="0.2">
      <c r="A405" s="128">
        <v>7</v>
      </c>
      <c r="B405" s="128">
        <v>44</v>
      </c>
      <c r="C405" s="128">
        <v>2</v>
      </c>
      <c r="D405" s="130">
        <v>39321</v>
      </c>
    </row>
    <row r="406" spans="1:4" x14ac:dyDescent="0.2">
      <c r="A406" s="128">
        <v>7</v>
      </c>
      <c r="B406" s="128">
        <v>44</v>
      </c>
      <c r="C406" s="128">
        <v>3</v>
      </c>
      <c r="D406" s="130">
        <v>1024971.3288310185</v>
      </c>
    </row>
    <row r="407" spans="1:4" x14ac:dyDescent="0.2">
      <c r="A407" s="128">
        <v>7</v>
      </c>
      <c r="B407" s="128">
        <v>44</v>
      </c>
      <c r="C407" s="128">
        <v>4</v>
      </c>
      <c r="D407" s="130">
        <v>7373</v>
      </c>
    </row>
    <row r="408" spans="1:4" x14ac:dyDescent="0.2">
      <c r="A408" s="128">
        <v>7</v>
      </c>
      <c r="B408" s="128">
        <v>45</v>
      </c>
      <c r="C408" s="128">
        <v>2</v>
      </c>
      <c r="D408" s="130">
        <v>39328</v>
      </c>
    </row>
    <row r="409" spans="1:4" x14ac:dyDescent="0.2">
      <c r="A409" s="128">
        <v>7</v>
      </c>
      <c r="B409" s="128">
        <v>45</v>
      </c>
      <c r="C409" s="128">
        <v>3</v>
      </c>
      <c r="D409" s="130">
        <v>741465.06351851847</v>
      </c>
    </row>
    <row r="410" spans="1:4" x14ac:dyDescent="0.2">
      <c r="A410" s="128">
        <v>7</v>
      </c>
      <c r="B410" s="128">
        <v>45</v>
      </c>
      <c r="C410" s="128">
        <v>4</v>
      </c>
      <c r="D410" s="130">
        <v>4716</v>
      </c>
    </row>
    <row r="411" spans="1:4" x14ac:dyDescent="0.2">
      <c r="A411" s="128">
        <v>7</v>
      </c>
      <c r="B411" s="128">
        <v>46</v>
      </c>
      <c r="C411" s="128">
        <v>2</v>
      </c>
      <c r="D411" s="130">
        <v>39335</v>
      </c>
    </row>
    <row r="412" spans="1:4" x14ac:dyDescent="0.2">
      <c r="A412" s="128">
        <v>7</v>
      </c>
      <c r="B412" s="128">
        <v>46</v>
      </c>
      <c r="C412" s="128">
        <v>3</v>
      </c>
      <c r="D412" s="130">
        <v>962318.1811226852</v>
      </c>
    </row>
    <row r="413" spans="1:4" x14ac:dyDescent="0.2">
      <c r="A413" s="128">
        <v>7</v>
      </c>
      <c r="B413" s="128">
        <v>46</v>
      </c>
      <c r="C413" s="128">
        <v>4</v>
      </c>
      <c r="D413" s="130">
        <v>7048</v>
      </c>
    </row>
    <row r="414" spans="1:4" x14ac:dyDescent="0.2">
      <c r="A414" s="128">
        <v>7</v>
      </c>
      <c r="B414" s="128">
        <v>47</v>
      </c>
      <c r="C414" s="128">
        <v>2</v>
      </c>
      <c r="D414" s="130">
        <v>39342</v>
      </c>
    </row>
    <row r="415" spans="1:4" x14ac:dyDescent="0.2">
      <c r="A415" s="128">
        <v>7</v>
      </c>
      <c r="B415" s="128">
        <v>47</v>
      </c>
      <c r="C415" s="128">
        <v>3</v>
      </c>
      <c r="D415" s="130">
        <v>1124145.7583796296</v>
      </c>
    </row>
    <row r="416" spans="1:4" x14ac:dyDescent="0.2">
      <c r="A416" s="128">
        <v>7</v>
      </c>
      <c r="B416" s="128">
        <v>47</v>
      </c>
      <c r="C416" s="128">
        <v>4</v>
      </c>
      <c r="D416" s="130">
        <v>7578</v>
      </c>
    </row>
    <row r="417" spans="1:4" x14ac:dyDescent="0.2">
      <c r="A417" s="128">
        <v>7</v>
      </c>
      <c r="B417" s="128">
        <v>48</v>
      </c>
      <c r="C417" s="128">
        <v>2</v>
      </c>
      <c r="D417" s="130">
        <v>39349</v>
      </c>
    </row>
    <row r="418" spans="1:4" x14ac:dyDescent="0.2">
      <c r="A418" s="128">
        <v>7</v>
      </c>
      <c r="B418" s="128">
        <v>48</v>
      </c>
      <c r="C418" s="128">
        <v>3</v>
      </c>
      <c r="D418" s="130">
        <v>861832.96704861114</v>
      </c>
    </row>
    <row r="419" spans="1:4" x14ac:dyDescent="0.2">
      <c r="A419" s="128">
        <v>7</v>
      </c>
      <c r="B419" s="128">
        <v>48</v>
      </c>
      <c r="C419" s="128">
        <v>4</v>
      </c>
      <c r="D419" s="130">
        <v>7302</v>
      </c>
    </row>
    <row r="420" spans="1:4" x14ac:dyDescent="0.2">
      <c r="A420" s="128">
        <v>7</v>
      </c>
      <c r="B420" s="128">
        <v>49</v>
      </c>
      <c r="C420" s="128">
        <v>2</v>
      </c>
      <c r="D420" s="130">
        <v>39356</v>
      </c>
    </row>
    <row r="421" spans="1:4" x14ac:dyDescent="0.2">
      <c r="A421" s="128">
        <v>7</v>
      </c>
      <c r="B421" s="128">
        <v>49</v>
      </c>
      <c r="C421" s="128">
        <v>3</v>
      </c>
      <c r="D421" s="130">
        <v>718706.86729166668</v>
      </c>
    </row>
    <row r="422" spans="1:4" x14ac:dyDescent="0.2">
      <c r="A422" s="128">
        <v>7</v>
      </c>
      <c r="B422" s="128">
        <v>49</v>
      </c>
      <c r="C422" s="128">
        <v>4</v>
      </c>
      <c r="D422" s="130">
        <v>4705</v>
      </c>
    </row>
    <row r="423" spans="1:4" x14ac:dyDescent="0.2">
      <c r="A423" s="128">
        <v>7</v>
      </c>
      <c r="B423" s="128">
        <v>50</v>
      </c>
      <c r="C423" s="128">
        <v>2</v>
      </c>
      <c r="D423" s="130">
        <v>39363</v>
      </c>
    </row>
    <row r="424" spans="1:4" x14ac:dyDescent="0.2">
      <c r="A424" s="128">
        <v>7</v>
      </c>
      <c r="B424" s="128">
        <v>50</v>
      </c>
      <c r="C424" s="128">
        <v>3</v>
      </c>
      <c r="D424" s="130">
        <v>1594406.6304629629</v>
      </c>
    </row>
    <row r="425" spans="1:4" x14ac:dyDescent="0.2">
      <c r="A425" s="128">
        <v>7</v>
      </c>
      <c r="B425" s="128">
        <v>50</v>
      </c>
      <c r="C425" s="128">
        <v>4</v>
      </c>
      <c r="D425" s="130">
        <v>9645</v>
      </c>
    </row>
    <row r="426" spans="1:4" x14ac:dyDescent="0.2">
      <c r="A426" s="128">
        <v>7</v>
      </c>
      <c r="B426" s="128">
        <v>51</v>
      </c>
      <c r="C426" s="128">
        <v>2</v>
      </c>
      <c r="D426" s="130">
        <v>39370</v>
      </c>
    </row>
    <row r="427" spans="1:4" x14ac:dyDescent="0.2">
      <c r="A427" s="128">
        <v>7</v>
      </c>
      <c r="B427" s="128">
        <v>51</v>
      </c>
      <c r="C427" s="128">
        <v>3</v>
      </c>
      <c r="D427" s="130">
        <v>1620255.7079282408</v>
      </c>
    </row>
    <row r="428" spans="1:4" x14ac:dyDescent="0.2">
      <c r="A428" s="128">
        <v>7</v>
      </c>
      <c r="B428" s="128">
        <v>51</v>
      </c>
      <c r="C428" s="128">
        <v>4</v>
      </c>
      <c r="D428" s="130">
        <v>10762</v>
      </c>
    </row>
    <row r="429" spans="1:4" x14ac:dyDescent="0.2">
      <c r="A429" s="128">
        <v>7</v>
      </c>
      <c r="B429" s="128">
        <v>52</v>
      </c>
      <c r="C429" s="128">
        <v>2</v>
      </c>
      <c r="D429" s="130">
        <v>39377</v>
      </c>
    </row>
    <row r="430" spans="1:4" x14ac:dyDescent="0.2">
      <c r="A430" s="128">
        <v>7</v>
      </c>
      <c r="B430" s="128">
        <v>52</v>
      </c>
      <c r="C430" s="128">
        <v>3</v>
      </c>
      <c r="D430" s="130">
        <v>1228239.2614120371</v>
      </c>
    </row>
    <row r="431" spans="1:4" x14ac:dyDescent="0.2">
      <c r="A431" s="128">
        <v>7</v>
      </c>
      <c r="B431" s="128">
        <v>52</v>
      </c>
      <c r="C431" s="128">
        <v>4</v>
      </c>
      <c r="D431" s="130">
        <v>10707</v>
      </c>
    </row>
    <row r="432" spans="1:4" x14ac:dyDescent="0.2">
      <c r="A432" s="128">
        <v>7</v>
      </c>
      <c r="B432" s="128">
        <v>53</v>
      </c>
      <c r="C432" s="128">
        <v>2</v>
      </c>
      <c r="D432" s="130">
        <v>39384</v>
      </c>
    </row>
    <row r="433" spans="1:4" x14ac:dyDescent="0.2">
      <c r="A433" s="128">
        <v>7</v>
      </c>
      <c r="B433" s="128">
        <v>53</v>
      </c>
      <c r="C433" s="128">
        <v>3</v>
      </c>
      <c r="D433" s="130">
        <v>932333.05306712969</v>
      </c>
    </row>
    <row r="434" spans="1:4" x14ac:dyDescent="0.2">
      <c r="A434" s="128">
        <v>7</v>
      </c>
      <c r="B434" s="128">
        <v>53</v>
      </c>
      <c r="C434" s="128">
        <v>4</v>
      </c>
      <c r="D434" s="130">
        <v>9731</v>
      </c>
    </row>
    <row r="435" spans="1:4" x14ac:dyDescent="0.2">
      <c r="A435" s="128">
        <v>7</v>
      </c>
      <c r="B435" s="128">
        <v>54</v>
      </c>
      <c r="C435" s="128">
        <v>2</v>
      </c>
      <c r="D435" s="130">
        <v>39391</v>
      </c>
    </row>
    <row r="436" spans="1:4" x14ac:dyDescent="0.2">
      <c r="A436" s="128">
        <v>7</v>
      </c>
      <c r="B436" s="128">
        <v>54</v>
      </c>
      <c r="C436" s="128">
        <v>3</v>
      </c>
      <c r="D436" s="130">
        <v>813124.17221064819</v>
      </c>
    </row>
    <row r="437" spans="1:4" x14ac:dyDescent="0.2">
      <c r="A437" s="128">
        <v>7</v>
      </c>
      <c r="B437" s="128">
        <v>54</v>
      </c>
      <c r="C437" s="128">
        <v>4</v>
      </c>
      <c r="D437" s="130">
        <v>4113</v>
      </c>
    </row>
    <row r="438" spans="1:4" x14ac:dyDescent="0.2">
      <c r="A438" s="128">
        <v>7</v>
      </c>
      <c r="B438" s="128">
        <v>55</v>
      </c>
      <c r="C438" s="128">
        <v>2</v>
      </c>
      <c r="D438" s="130">
        <v>39398</v>
      </c>
    </row>
    <row r="439" spans="1:4" x14ac:dyDescent="0.2">
      <c r="A439" s="128">
        <v>7</v>
      </c>
      <c r="B439" s="128">
        <v>55</v>
      </c>
      <c r="C439" s="128">
        <v>3</v>
      </c>
      <c r="D439" s="130">
        <v>450930.89597222221</v>
      </c>
    </row>
    <row r="440" spans="1:4" x14ac:dyDescent="0.2">
      <c r="A440" s="128">
        <v>7</v>
      </c>
      <c r="B440" s="128">
        <v>55</v>
      </c>
      <c r="C440" s="128">
        <v>4</v>
      </c>
      <c r="D440" s="130">
        <v>3734</v>
      </c>
    </row>
    <row r="441" spans="1:4" x14ac:dyDescent="0.2">
      <c r="A441" s="128">
        <v>7</v>
      </c>
      <c r="B441" s="128">
        <v>56</v>
      </c>
      <c r="C441" s="128">
        <v>2</v>
      </c>
      <c r="D441" s="130">
        <v>39405</v>
      </c>
    </row>
    <row r="442" spans="1:4" x14ac:dyDescent="0.2">
      <c r="A442" s="128">
        <v>7</v>
      </c>
      <c r="B442" s="128">
        <v>56</v>
      </c>
      <c r="C442" s="128">
        <v>3</v>
      </c>
      <c r="D442" s="130">
        <v>527917.46429398144</v>
      </c>
    </row>
    <row r="443" spans="1:4" x14ac:dyDescent="0.2">
      <c r="A443" s="128">
        <v>7</v>
      </c>
      <c r="B443" s="128">
        <v>56</v>
      </c>
      <c r="C443" s="128">
        <v>4</v>
      </c>
      <c r="D443" s="130">
        <v>4103</v>
      </c>
    </row>
    <row r="444" spans="1:4" x14ac:dyDescent="0.2">
      <c r="A444" s="128">
        <v>7</v>
      </c>
      <c r="B444" s="128">
        <v>57</v>
      </c>
      <c r="C444" s="128">
        <v>2</v>
      </c>
      <c r="D444" s="130">
        <v>39412</v>
      </c>
    </row>
    <row r="445" spans="1:4" x14ac:dyDescent="0.2">
      <c r="A445" s="128">
        <v>7</v>
      </c>
      <c r="B445" s="128">
        <v>57</v>
      </c>
      <c r="C445" s="128">
        <v>3</v>
      </c>
      <c r="D445" s="130">
        <v>1713113.5489467592</v>
      </c>
    </row>
    <row r="446" spans="1:4" x14ac:dyDescent="0.2">
      <c r="A446" s="128">
        <v>7</v>
      </c>
      <c r="B446" s="128">
        <v>57</v>
      </c>
      <c r="C446" s="128">
        <v>4</v>
      </c>
      <c r="D446" s="130">
        <v>10833</v>
      </c>
    </row>
    <row r="447" spans="1:4" x14ac:dyDescent="0.2">
      <c r="A447" s="128">
        <v>7</v>
      </c>
      <c r="B447" s="128">
        <v>58</v>
      </c>
      <c r="C447" s="128">
        <v>2</v>
      </c>
      <c r="D447" s="130">
        <v>39419</v>
      </c>
    </row>
    <row r="448" spans="1:4" x14ac:dyDescent="0.2">
      <c r="A448" s="128">
        <v>7</v>
      </c>
      <c r="B448" s="128">
        <v>58</v>
      </c>
      <c r="C448" s="128">
        <v>3</v>
      </c>
      <c r="D448" s="130">
        <v>1171003.0154166666</v>
      </c>
    </row>
    <row r="449" spans="1:4" x14ac:dyDescent="0.2">
      <c r="A449" s="128">
        <v>7</v>
      </c>
      <c r="B449" s="128">
        <v>58</v>
      </c>
      <c r="C449" s="128">
        <v>4</v>
      </c>
      <c r="D449" s="130">
        <v>9406</v>
      </c>
    </row>
    <row r="450" spans="1:4" x14ac:dyDescent="0.2">
      <c r="A450" s="128">
        <v>7</v>
      </c>
      <c r="B450" s="128">
        <v>59</v>
      </c>
      <c r="C450" s="128">
        <v>2</v>
      </c>
      <c r="D450" s="130">
        <v>39426</v>
      </c>
    </row>
    <row r="451" spans="1:4" x14ac:dyDescent="0.2">
      <c r="A451" s="128">
        <v>7</v>
      </c>
      <c r="B451" s="128">
        <v>59</v>
      </c>
      <c r="C451" s="128">
        <v>3</v>
      </c>
      <c r="D451" s="130">
        <v>939682.37622685183</v>
      </c>
    </row>
    <row r="452" spans="1:4" x14ac:dyDescent="0.2">
      <c r="A452" s="128">
        <v>7</v>
      </c>
      <c r="B452" s="128">
        <v>59</v>
      </c>
      <c r="C452" s="128">
        <v>4</v>
      </c>
      <c r="D452" s="130">
        <v>5604</v>
      </c>
    </row>
    <row r="453" spans="1:4" x14ac:dyDescent="0.2">
      <c r="A453" s="128">
        <v>7</v>
      </c>
      <c r="B453" s="128">
        <v>60</v>
      </c>
      <c r="C453" s="128">
        <v>2</v>
      </c>
      <c r="D453" s="130">
        <v>39433</v>
      </c>
    </row>
    <row r="454" spans="1:4" x14ac:dyDescent="0.2">
      <c r="A454" s="128">
        <v>7</v>
      </c>
      <c r="B454" s="128">
        <v>60</v>
      </c>
      <c r="C454" s="128">
        <v>3</v>
      </c>
      <c r="D454" s="130">
        <v>1048882.8210648149</v>
      </c>
    </row>
    <row r="455" spans="1:4" x14ac:dyDescent="0.2">
      <c r="A455" s="128">
        <v>7</v>
      </c>
      <c r="B455" s="128">
        <v>60</v>
      </c>
      <c r="C455" s="128">
        <v>4</v>
      </c>
      <c r="D455" s="130">
        <v>6084</v>
      </c>
    </row>
    <row r="456" spans="1:4" x14ac:dyDescent="0.2">
      <c r="A456" s="128">
        <v>7</v>
      </c>
      <c r="B456" s="128">
        <v>61</v>
      </c>
      <c r="C456" s="128">
        <v>2</v>
      </c>
      <c r="D456" s="130">
        <v>39440</v>
      </c>
    </row>
    <row r="457" spans="1:4" x14ac:dyDescent="0.2">
      <c r="A457" s="128">
        <v>7</v>
      </c>
      <c r="B457" s="128">
        <v>61</v>
      </c>
      <c r="C457" s="128">
        <v>3</v>
      </c>
      <c r="D457" s="130">
        <v>775665.0779513889</v>
      </c>
    </row>
    <row r="458" spans="1:4" x14ac:dyDescent="0.2">
      <c r="A458" s="128">
        <v>7</v>
      </c>
      <c r="B458" s="128">
        <v>61</v>
      </c>
      <c r="C458" s="128">
        <v>4</v>
      </c>
      <c r="D458" s="130">
        <v>4935</v>
      </c>
    </row>
    <row r="459" spans="1:4" x14ac:dyDescent="0.2">
      <c r="A459" s="128">
        <v>7</v>
      </c>
      <c r="B459" s="128">
        <v>62</v>
      </c>
      <c r="C459" s="128">
        <v>2</v>
      </c>
      <c r="D459" s="130">
        <v>39447</v>
      </c>
    </row>
    <row r="460" spans="1:4" x14ac:dyDescent="0.2">
      <c r="A460" s="128">
        <v>7</v>
      </c>
      <c r="B460" s="128">
        <v>62</v>
      </c>
      <c r="C460" s="128">
        <v>3</v>
      </c>
      <c r="D460" s="130">
        <v>1121265.6086226851</v>
      </c>
    </row>
    <row r="461" spans="1:4" x14ac:dyDescent="0.2">
      <c r="A461" s="128">
        <v>7</v>
      </c>
      <c r="B461" s="128">
        <v>62</v>
      </c>
      <c r="C461" s="128">
        <v>4</v>
      </c>
      <c r="D461" s="130">
        <v>9249</v>
      </c>
    </row>
    <row r="462" spans="1:4" x14ac:dyDescent="0.2">
      <c r="A462" s="128">
        <v>8</v>
      </c>
      <c r="B462" s="128">
        <v>10</v>
      </c>
      <c r="C462" s="128">
        <v>2</v>
      </c>
      <c r="D462" s="130">
        <v>39083</v>
      </c>
    </row>
    <row r="463" spans="1:4" x14ac:dyDescent="0.2">
      <c r="A463" s="128">
        <v>8</v>
      </c>
      <c r="B463" s="128">
        <v>10</v>
      </c>
      <c r="C463" s="128">
        <v>3</v>
      </c>
      <c r="D463" s="130">
        <v>9571</v>
      </c>
    </row>
    <row r="464" spans="1:4" x14ac:dyDescent="0.2">
      <c r="A464" s="128">
        <v>8</v>
      </c>
      <c r="B464" s="128">
        <v>10</v>
      </c>
      <c r="C464" s="128">
        <v>4</v>
      </c>
      <c r="D464" s="130">
        <v>111</v>
      </c>
    </row>
    <row r="465" spans="1:4" x14ac:dyDescent="0.2">
      <c r="A465" s="128">
        <v>8</v>
      </c>
      <c r="B465" s="128">
        <v>11</v>
      </c>
      <c r="C465" s="128">
        <v>2</v>
      </c>
      <c r="D465" s="130">
        <v>39090</v>
      </c>
    </row>
    <row r="466" spans="1:4" x14ac:dyDescent="0.2">
      <c r="A466" s="128">
        <v>8</v>
      </c>
      <c r="B466" s="128">
        <v>11</v>
      </c>
      <c r="C466" s="128">
        <v>3</v>
      </c>
      <c r="D466" s="130">
        <v>9235</v>
      </c>
    </row>
    <row r="467" spans="1:4" x14ac:dyDescent="0.2">
      <c r="A467" s="128">
        <v>8</v>
      </c>
      <c r="B467" s="128">
        <v>11</v>
      </c>
      <c r="C467" s="128">
        <v>4</v>
      </c>
      <c r="D467" s="130">
        <v>91.5</v>
      </c>
    </row>
    <row r="468" spans="1:4" x14ac:dyDescent="0.2">
      <c r="A468" s="128">
        <v>8</v>
      </c>
      <c r="B468" s="128">
        <v>12</v>
      </c>
      <c r="C468" s="128">
        <v>2</v>
      </c>
      <c r="D468" s="130">
        <v>39097</v>
      </c>
    </row>
    <row r="469" spans="1:4" x14ac:dyDescent="0.2">
      <c r="A469" s="128">
        <v>8</v>
      </c>
      <c r="B469" s="128">
        <v>12</v>
      </c>
      <c r="C469" s="128">
        <v>3</v>
      </c>
      <c r="D469" s="130">
        <v>10513</v>
      </c>
    </row>
    <row r="470" spans="1:4" x14ac:dyDescent="0.2">
      <c r="A470" s="128">
        <v>8</v>
      </c>
      <c r="B470" s="128">
        <v>12</v>
      </c>
      <c r="C470" s="128">
        <v>4</v>
      </c>
      <c r="D470" s="130">
        <v>101.2</v>
      </c>
    </row>
    <row r="471" spans="1:4" x14ac:dyDescent="0.2">
      <c r="A471" s="128">
        <v>8</v>
      </c>
      <c r="B471" s="128">
        <v>13</v>
      </c>
      <c r="C471" s="128">
        <v>2</v>
      </c>
      <c r="D471" s="130">
        <v>39104</v>
      </c>
    </row>
    <row r="472" spans="1:4" x14ac:dyDescent="0.2">
      <c r="A472" s="128">
        <v>8</v>
      </c>
      <c r="B472" s="128">
        <v>13</v>
      </c>
      <c r="C472" s="128">
        <v>3</v>
      </c>
      <c r="D472" s="130">
        <v>15706</v>
      </c>
    </row>
    <row r="473" spans="1:4" x14ac:dyDescent="0.2">
      <c r="A473" s="128">
        <v>8</v>
      </c>
      <c r="B473" s="128">
        <v>13</v>
      </c>
      <c r="C473" s="128">
        <v>4</v>
      </c>
      <c r="D473" s="130">
        <v>162.30000000000001</v>
      </c>
    </row>
    <row r="474" spans="1:4" x14ac:dyDescent="0.2">
      <c r="A474" s="128">
        <v>8</v>
      </c>
      <c r="B474" s="128">
        <v>14</v>
      </c>
      <c r="C474" s="128">
        <v>2</v>
      </c>
      <c r="D474" s="130">
        <v>39111</v>
      </c>
    </row>
    <row r="475" spans="1:4" x14ac:dyDescent="0.2">
      <c r="A475" s="128">
        <v>8</v>
      </c>
      <c r="B475" s="128">
        <v>14</v>
      </c>
      <c r="C475" s="128">
        <v>3</v>
      </c>
      <c r="D475" s="130">
        <v>11970</v>
      </c>
    </row>
    <row r="476" spans="1:4" x14ac:dyDescent="0.2">
      <c r="A476" s="128">
        <v>8</v>
      </c>
      <c r="B476" s="128">
        <v>14</v>
      </c>
      <c r="C476" s="128">
        <v>4</v>
      </c>
      <c r="D476" s="130">
        <v>126.1</v>
      </c>
    </row>
    <row r="477" spans="1:4" x14ac:dyDescent="0.2">
      <c r="A477" s="128">
        <v>8</v>
      </c>
      <c r="B477" s="128">
        <v>15</v>
      </c>
      <c r="C477" s="128">
        <v>2</v>
      </c>
      <c r="D477" s="130">
        <v>39118</v>
      </c>
    </row>
    <row r="478" spans="1:4" x14ac:dyDescent="0.2">
      <c r="A478" s="128">
        <v>8</v>
      </c>
      <c r="B478" s="128">
        <v>15</v>
      </c>
      <c r="C478" s="128">
        <v>3</v>
      </c>
      <c r="D478" s="130">
        <v>12991</v>
      </c>
    </row>
    <row r="479" spans="1:4" x14ac:dyDescent="0.2">
      <c r="A479" s="128">
        <v>8</v>
      </c>
      <c r="B479" s="128">
        <v>15</v>
      </c>
      <c r="C479" s="128">
        <v>4</v>
      </c>
      <c r="D479" s="130">
        <v>133.19999999999999</v>
      </c>
    </row>
    <row r="480" spans="1:4" x14ac:dyDescent="0.2">
      <c r="A480" s="128">
        <v>8</v>
      </c>
      <c r="B480" s="128">
        <v>16</v>
      </c>
      <c r="C480" s="128">
        <v>2</v>
      </c>
      <c r="D480" s="130">
        <v>39125</v>
      </c>
    </row>
    <row r="481" spans="1:4" x14ac:dyDescent="0.2">
      <c r="A481" s="128">
        <v>8</v>
      </c>
      <c r="B481" s="128">
        <v>16</v>
      </c>
      <c r="C481" s="128">
        <v>3</v>
      </c>
      <c r="D481" s="130">
        <v>10989</v>
      </c>
    </row>
    <row r="482" spans="1:4" x14ac:dyDescent="0.2">
      <c r="A482" s="128">
        <v>8</v>
      </c>
      <c r="B482" s="128">
        <v>16</v>
      </c>
      <c r="C482" s="128">
        <v>4</v>
      </c>
      <c r="D482" s="130">
        <v>114.5</v>
      </c>
    </row>
    <row r="483" spans="1:4" x14ac:dyDescent="0.2">
      <c r="A483" s="128">
        <v>8</v>
      </c>
      <c r="B483" s="128">
        <v>17</v>
      </c>
      <c r="C483" s="128">
        <v>2</v>
      </c>
      <c r="D483" s="130">
        <v>39132</v>
      </c>
    </row>
    <row r="484" spans="1:4" x14ac:dyDescent="0.2">
      <c r="A484" s="128">
        <v>8</v>
      </c>
      <c r="B484" s="128">
        <v>17</v>
      </c>
      <c r="C484" s="128">
        <v>3</v>
      </c>
      <c r="D484" s="130">
        <v>11371</v>
      </c>
    </row>
    <row r="485" spans="1:4" x14ac:dyDescent="0.2">
      <c r="A485" s="128">
        <v>8</v>
      </c>
      <c r="B485" s="128">
        <v>17</v>
      </c>
      <c r="C485" s="128">
        <v>4</v>
      </c>
      <c r="D485" s="130">
        <v>129.80000000000001</v>
      </c>
    </row>
    <row r="486" spans="1:4" x14ac:dyDescent="0.2">
      <c r="A486" s="128">
        <v>8</v>
      </c>
      <c r="B486" s="128">
        <v>18</v>
      </c>
      <c r="C486" s="128">
        <v>2</v>
      </c>
      <c r="D486" s="130">
        <v>39139</v>
      </c>
    </row>
    <row r="487" spans="1:4" x14ac:dyDescent="0.2">
      <c r="A487" s="128">
        <v>8</v>
      </c>
      <c r="B487" s="128">
        <v>18</v>
      </c>
      <c r="C487" s="128">
        <v>3</v>
      </c>
      <c r="D487" s="130">
        <v>11219</v>
      </c>
    </row>
    <row r="488" spans="1:4" x14ac:dyDescent="0.2">
      <c r="A488" s="128">
        <v>8</v>
      </c>
      <c r="B488" s="128">
        <v>18</v>
      </c>
      <c r="C488" s="128">
        <v>4</v>
      </c>
      <c r="D488" s="130">
        <v>109</v>
      </c>
    </row>
    <row r="489" spans="1:4" x14ac:dyDescent="0.2">
      <c r="A489" s="128">
        <v>8</v>
      </c>
      <c r="B489" s="128">
        <v>19</v>
      </c>
      <c r="C489" s="128">
        <v>2</v>
      </c>
      <c r="D489" s="130">
        <v>39146</v>
      </c>
    </row>
    <row r="490" spans="1:4" x14ac:dyDescent="0.2">
      <c r="A490" s="128">
        <v>8</v>
      </c>
      <c r="B490" s="128">
        <v>19</v>
      </c>
      <c r="C490" s="128">
        <v>3</v>
      </c>
      <c r="D490" s="130">
        <v>9961</v>
      </c>
    </row>
    <row r="491" spans="1:4" x14ac:dyDescent="0.2">
      <c r="A491" s="128">
        <v>8</v>
      </c>
      <c r="B491" s="128">
        <v>19</v>
      </c>
      <c r="C491" s="128">
        <v>4</v>
      </c>
      <c r="D491" s="130">
        <v>103.9</v>
      </c>
    </row>
    <row r="492" spans="1:4" x14ac:dyDescent="0.2">
      <c r="A492" s="128">
        <v>8</v>
      </c>
      <c r="B492" s="128">
        <v>20</v>
      </c>
      <c r="C492" s="128">
        <v>2</v>
      </c>
      <c r="D492" s="130">
        <v>39153</v>
      </c>
    </row>
    <row r="493" spans="1:4" x14ac:dyDescent="0.2">
      <c r="A493" s="128">
        <v>8</v>
      </c>
      <c r="B493" s="128">
        <v>20</v>
      </c>
      <c r="C493" s="128">
        <v>3</v>
      </c>
      <c r="D493" s="130">
        <v>10328</v>
      </c>
    </row>
    <row r="494" spans="1:4" x14ac:dyDescent="0.2">
      <c r="A494" s="128">
        <v>8</v>
      </c>
      <c r="B494" s="128">
        <v>20</v>
      </c>
      <c r="C494" s="128">
        <v>4</v>
      </c>
      <c r="D494" s="130">
        <v>100.4</v>
      </c>
    </row>
    <row r="495" spans="1:4" x14ac:dyDescent="0.2">
      <c r="A495" s="128">
        <v>8</v>
      </c>
      <c r="B495" s="128">
        <v>21</v>
      </c>
      <c r="C495" s="128">
        <v>2</v>
      </c>
      <c r="D495" s="130">
        <v>39160</v>
      </c>
    </row>
    <row r="496" spans="1:4" x14ac:dyDescent="0.2">
      <c r="A496" s="128">
        <v>8</v>
      </c>
      <c r="B496" s="128">
        <v>21</v>
      </c>
      <c r="C496" s="128">
        <v>3</v>
      </c>
      <c r="D496" s="130">
        <v>11502</v>
      </c>
    </row>
    <row r="497" spans="1:4" x14ac:dyDescent="0.2">
      <c r="A497" s="128">
        <v>8</v>
      </c>
      <c r="B497" s="128">
        <v>21</v>
      </c>
      <c r="C497" s="128">
        <v>4</v>
      </c>
      <c r="D497" s="130">
        <v>123.5</v>
      </c>
    </row>
    <row r="498" spans="1:4" x14ac:dyDescent="0.2">
      <c r="A498" s="128">
        <v>8</v>
      </c>
      <c r="B498" s="128">
        <v>22</v>
      </c>
      <c r="C498" s="128">
        <v>2</v>
      </c>
      <c r="D498" s="130">
        <v>39167</v>
      </c>
    </row>
    <row r="499" spans="1:4" x14ac:dyDescent="0.2">
      <c r="A499" s="128">
        <v>8</v>
      </c>
      <c r="B499" s="128">
        <v>22</v>
      </c>
      <c r="C499" s="128">
        <v>3</v>
      </c>
      <c r="D499" s="130">
        <v>8762</v>
      </c>
    </row>
    <row r="500" spans="1:4" x14ac:dyDescent="0.2">
      <c r="A500" s="128">
        <v>8</v>
      </c>
      <c r="B500" s="128">
        <v>22</v>
      </c>
      <c r="C500" s="128">
        <v>4</v>
      </c>
      <c r="D500" s="130">
        <v>95.4</v>
      </c>
    </row>
    <row r="501" spans="1:4" x14ac:dyDescent="0.2">
      <c r="A501" s="128">
        <v>8</v>
      </c>
      <c r="B501" s="128">
        <v>23</v>
      </c>
      <c r="C501" s="128">
        <v>2</v>
      </c>
      <c r="D501" s="130">
        <v>39174</v>
      </c>
    </row>
    <row r="502" spans="1:4" x14ac:dyDescent="0.2">
      <c r="A502" s="128">
        <v>8</v>
      </c>
      <c r="B502" s="128">
        <v>23</v>
      </c>
      <c r="C502" s="128">
        <v>3</v>
      </c>
      <c r="D502" s="130">
        <v>10544</v>
      </c>
    </row>
    <row r="503" spans="1:4" x14ac:dyDescent="0.2">
      <c r="A503" s="128">
        <v>8</v>
      </c>
      <c r="B503" s="128">
        <v>23</v>
      </c>
      <c r="C503" s="128">
        <v>4</v>
      </c>
      <c r="D503" s="130">
        <v>90.6</v>
      </c>
    </row>
    <row r="504" spans="1:4" x14ac:dyDescent="0.2">
      <c r="A504" s="128">
        <v>8</v>
      </c>
      <c r="B504" s="128">
        <v>24</v>
      </c>
      <c r="C504" s="128">
        <v>2</v>
      </c>
      <c r="D504" s="130">
        <v>39181</v>
      </c>
    </row>
    <row r="505" spans="1:4" x14ac:dyDescent="0.2">
      <c r="A505" s="128">
        <v>8</v>
      </c>
      <c r="B505" s="128">
        <v>24</v>
      </c>
      <c r="C505" s="128">
        <v>3</v>
      </c>
      <c r="D505" s="130">
        <v>9371</v>
      </c>
    </row>
    <row r="506" spans="1:4" x14ac:dyDescent="0.2">
      <c r="A506" s="128">
        <v>8</v>
      </c>
      <c r="B506" s="128">
        <v>24</v>
      </c>
      <c r="C506" s="128">
        <v>4</v>
      </c>
      <c r="D506" s="130">
        <v>62.8</v>
      </c>
    </row>
    <row r="507" spans="1:4" x14ac:dyDescent="0.2">
      <c r="A507" s="128">
        <v>8</v>
      </c>
      <c r="B507" s="128">
        <v>25</v>
      </c>
      <c r="C507" s="128">
        <v>2</v>
      </c>
      <c r="D507" s="130">
        <v>39188</v>
      </c>
    </row>
    <row r="508" spans="1:4" x14ac:dyDescent="0.2">
      <c r="A508" s="128">
        <v>8</v>
      </c>
      <c r="B508" s="128">
        <v>25</v>
      </c>
      <c r="C508" s="128">
        <v>3</v>
      </c>
      <c r="D508" s="130">
        <v>7178</v>
      </c>
    </row>
    <row r="509" spans="1:4" x14ac:dyDescent="0.2">
      <c r="A509" s="128">
        <v>8</v>
      </c>
      <c r="B509" s="128">
        <v>25</v>
      </c>
      <c r="C509" s="128">
        <v>4</v>
      </c>
      <c r="D509" s="130">
        <v>68.7</v>
      </c>
    </row>
    <row r="510" spans="1:4" x14ac:dyDescent="0.2">
      <c r="A510" s="128">
        <v>8</v>
      </c>
      <c r="B510" s="128">
        <v>26</v>
      </c>
      <c r="C510" s="128">
        <v>2</v>
      </c>
      <c r="D510" s="130">
        <v>39195</v>
      </c>
    </row>
    <row r="511" spans="1:4" x14ac:dyDescent="0.2">
      <c r="A511" s="128">
        <v>8</v>
      </c>
      <c r="B511" s="128">
        <v>26</v>
      </c>
      <c r="C511" s="128">
        <v>3</v>
      </c>
      <c r="D511" s="130">
        <v>0</v>
      </c>
    </row>
    <row r="512" spans="1:4" x14ac:dyDescent="0.2">
      <c r="A512" s="128">
        <v>8</v>
      </c>
      <c r="B512" s="128">
        <v>26</v>
      </c>
      <c r="C512" s="128">
        <v>4</v>
      </c>
      <c r="D512" s="130">
        <v>43.6</v>
      </c>
    </row>
    <row r="513" spans="1:4" x14ac:dyDescent="0.2">
      <c r="A513" s="128">
        <v>8</v>
      </c>
      <c r="B513" s="128">
        <v>27</v>
      </c>
      <c r="C513" s="128">
        <v>2</v>
      </c>
      <c r="D513" s="130">
        <v>39202</v>
      </c>
    </row>
    <row r="514" spans="1:4" x14ac:dyDescent="0.2">
      <c r="A514" s="128">
        <v>8</v>
      </c>
      <c r="B514" s="128">
        <v>27</v>
      </c>
      <c r="C514" s="128">
        <v>3</v>
      </c>
      <c r="D514" s="130">
        <v>0</v>
      </c>
    </row>
    <row r="515" spans="1:4" x14ac:dyDescent="0.2">
      <c r="A515" s="128">
        <v>8</v>
      </c>
      <c r="B515" s="128">
        <v>27</v>
      </c>
      <c r="C515" s="128">
        <v>4</v>
      </c>
      <c r="D515" s="130">
        <v>64.599999999999994</v>
      </c>
    </row>
    <row r="516" spans="1:4" x14ac:dyDescent="0.2">
      <c r="A516" s="128">
        <v>8</v>
      </c>
      <c r="B516" s="128">
        <v>28</v>
      </c>
      <c r="C516" s="128">
        <v>2</v>
      </c>
      <c r="D516" s="130">
        <v>39209</v>
      </c>
    </row>
    <row r="517" spans="1:4" x14ac:dyDescent="0.2">
      <c r="A517" s="128">
        <v>8</v>
      </c>
      <c r="B517" s="128">
        <v>28</v>
      </c>
      <c r="C517" s="128">
        <v>3</v>
      </c>
      <c r="D517" s="130">
        <v>0</v>
      </c>
    </row>
    <row r="518" spans="1:4" x14ac:dyDescent="0.2">
      <c r="A518" s="128">
        <v>8</v>
      </c>
      <c r="B518" s="128">
        <v>28</v>
      </c>
      <c r="C518" s="128">
        <v>4</v>
      </c>
      <c r="D518" s="130">
        <v>52</v>
      </c>
    </row>
    <row r="519" spans="1:4" x14ac:dyDescent="0.2">
      <c r="A519" s="128">
        <v>8</v>
      </c>
      <c r="B519" s="128">
        <v>29</v>
      </c>
      <c r="C519" s="128">
        <v>2</v>
      </c>
      <c r="D519" s="130">
        <v>39216</v>
      </c>
    </row>
    <row r="520" spans="1:4" x14ac:dyDescent="0.2">
      <c r="A520" s="128">
        <v>8</v>
      </c>
      <c r="B520" s="128">
        <v>29</v>
      </c>
      <c r="C520" s="128">
        <v>3</v>
      </c>
      <c r="D520" s="130">
        <v>0</v>
      </c>
    </row>
    <row r="521" spans="1:4" x14ac:dyDescent="0.2">
      <c r="A521" s="128">
        <v>8</v>
      </c>
      <c r="B521" s="128">
        <v>29</v>
      </c>
      <c r="C521" s="128">
        <v>4</v>
      </c>
      <c r="D521" s="130">
        <v>47.9</v>
      </c>
    </row>
    <row r="522" spans="1:4" x14ac:dyDescent="0.2">
      <c r="A522" s="128">
        <v>8</v>
      </c>
      <c r="B522" s="128">
        <v>30</v>
      </c>
      <c r="C522" s="128">
        <v>2</v>
      </c>
      <c r="D522" s="130">
        <v>39223</v>
      </c>
    </row>
    <row r="523" spans="1:4" x14ac:dyDescent="0.2">
      <c r="A523" s="128">
        <v>8</v>
      </c>
      <c r="B523" s="128">
        <v>30</v>
      </c>
      <c r="C523" s="128">
        <v>3</v>
      </c>
      <c r="D523" s="130">
        <v>0</v>
      </c>
    </row>
    <row r="524" spans="1:4" x14ac:dyDescent="0.2">
      <c r="A524" s="128">
        <v>8</v>
      </c>
      <c r="B524" s="128">
        <v>30</v>
      </c>
      <c r="C524" s="128">
        <v>4</v>
      </c>
      <c r="D524" s="130">
        <v>4.5999999999999996</v>
      </c>
    </row>
    <row r="525" spans="1:4" x14ac:dyDescent="0.2">
      <c r="A525" s="128">
        <v>8</v>
      </c>
      <c r="B525" s="128">
        <v>31</v>
      </c>
      <c r="C525" s="128">
        <v>2</v>
      </c>
      <c r="D525" s="130">
        <v>39230</v>
      </c>
    </row>
    <row r="526" spans="1:4" x14ac:dyDescent="0.2">
      <c r="A526" s="128">
        <v>8</v>
      </c>
      <c r="B526" s="128">
        <v>31</v>
      </c>
      <c r="C526" s="128">
        <v>3</v>
      </c>
      <c r="D526" s="130">
        <v>0</v>
      </c>
    </row>
    <row r="527" spans="1:4" x14ac:dyDescent="0.2">
      <c r="A527" s="128">
        <v>8</v>
      </c>
      <c r="B527" s="128">
        <v>31</v>
      </c>
      <c r="C527" s="128">
        <v>4</v>
      </c>
      <c r="D527" s="130">
        <v>39</v>
      </c>
    </row>
    <row r="528" spans="1:4" x14ac:dyDescent="0.2">
      <c r="A528" s="128">
        <v>8</v>
      </c>
      <c r="B528" s="128">
        <v>32</v>
      </c>
      <c r="C528" s="128">
        <v>2</v>
      </c>
      <c r="D528" s="130">
        <v>39237</v>
      </c>
    </row>
    <row r="529" spans="1:4" x14ac:dyDescent="0.2">
      <c r="A529" s="128">
        <v>8</v>
      </c>
      <c r="B529" s="128">
        <v>32</v>
      </c>
      <c r="C529" s="128">
        <v>3</v>
      </c>
      <c r="D529" s="130">
        <v>0</v>
      </c>
    </row>
    <row r="530" spans="1:4" x14ac:dyDescent="0.2">
      <c r="A530" s="128">
        <v>8</v>
      </c>
      <c r="B530" s="128">
        <v>32</v>
      </c>
      <c r="C530" s="128">
        <v>4</v>
      </c>
      <c r="D530" s="130">
        <v>15.3</v>
      </c>
    </row>
    <row r="531" spans="1:4" x14ac:dyDescent="0.2">
      <c r="A531" s="128">
        <v>8</v>
      </c>
      <c r="B531" s="128">
        <v>33</v>
      </c>
      <c r="C531" s="128">
        <v>2</v>
      </c>
      <c r="D531" s="130">
        <v>39244</v>
      </c>
    </row>
    <row r="532" spans="1:4" x14ac:dyDescent="0.2">
      <c r="A532" s="128">
        <v>8</v>
      </c>
      <c r="B532" s="128">
        <v>33</v>
      </c>
      <c r="C532" s="128">
        <v>3</v>
      </c>
      <c r="D532" s="130">
        <v>0</v>
      </c>
    </row>
    <row r="533" spans="1:4" x14ac:dyDescent="0.2">
      <c r="A533" s="128">
        <v>8</v>
      </c>
      <c r="B533" s="128">
        <v>33</v>
      </c>
      <c r="C533" s="128">
        <v>4</v>
      </c>
      <c r="D533" s="130">
        <v>4</v>
      </c>
    </row>
    <row r="534" spans="1:4" x14ac:dyDescent="0.2">
      <c r="A534" s="128">
        <v>8</v>
      </c>
      <c r="B534" s="128">
        <v>34</v>
      </c>
      <c r="C534" s="128">
        <v>2</v>
      </c>
      <c r="D534" s="130">
        <v>39251</v>
      </c>
    </row>
    <row r="535" spans="1:4" x14ac:dyDescent="0.2">
      <c r="A535" s="128">
        <v>8</v>
      </c>
      <c r="B535" s="128">
        <v>34</v>
      </c>
      <c r="C535" s="128">
        <v>3</v>
      </c>
      <c r="D535" s="130">
        <v>0</v>
      </c>
    </row>
    <row r="536" spans="1:4" x14ac:dyDescent="0.2">
      <c r="A536" s="128">
        <v>8</v>
      </c>
      <c r="B536" s="128">
        <v>34</v>
      </c>
      <c r="C536" s="128">
        <v>4</v>
      </c>
      <c r="D536" s="130">
        <v>12.1</v>
      </c>
    </row>
    <row r="537" spans="1:4" x14ac:dyDescent="0.2">
      <c r="A537" s="128">
        <v>8</v>
      </c>
      <c r="B537" s="128">
        <v>35</v>
      </c>
      <c r="C537" s="128">
        <v>2</v>
      </c>
      <c r="D537" s="130">
        <v>39258</v>
      </c>
    </row>
    <row r="538" spans="1:4" x14ac:dyDescent="0.2">
      <c r="A538" s="128">
        <v>8</v>
      </c>
      <c r="B538" s="128">
        <v>35</v>
      </c>
      <c r="C538" s="128">
        <v>3</v>
      </c>
      <c r="D538" s="130">
        <v>0</v>
      </c>
    </row>
    <row r="539" spans="1:4" x14ac:dyDescent="0.2">
      <c r="A539" s="128">
        <v>8</v>
      </c>
      <c r="B539" s="128">
        <v>35</v>
      </c>
      <c r="C539" s="128">
        <v>4</v>
      </c>
      <c r="D539" s="130">
        <v>34</v>
      </c>
    </row>
    <row r="540" spans="1:4" x14ac:dyDescent="0.2">
      <c r="A540" s="128">
        <v>8</v>
      </c>
      <c r="B540" s="128">
        <v>36</v>
      </c>
      <c r="C540" s="128">
        <v>2</v>
      </c>
      <c r="D540" s="130">
        <v>39265</v>
      </c>
    </row>
    <row r="541" spans="1:4" x14ac:dyDescent="0.2">
      <c r="A541" s="128">
        <v>8</v>
      </c>
      <c r="B541" s="128">
        <v>36</v>
      </c>
      <c r="C541" s="128">
        <v>3</v>
      </c>
      <c r="D541" s="130">
        <v>0</v>
      </c>
    </row>
    <row r="542" spans="1:4" x14ac:dyDescent="0.2">
      <c r="A542" s="128">
        <v>8</v>
      </c>
      <c r="B542" s="128">
        <v>36</v>
      </c>
      <c r="C542" s="128">
        <v>4</v>
      </c>
      <c r="D542" s="130">
        <v>28.4</v>
      </c>
    </row>
    <row r="543" spans="1:4" x14ac:dyDescent="0.2">
      <c r="A543" s="128">
        <v>8</v>
      </c>
      <c r="B543" s="128">
        <v>37</v>
      </c>
      <c r="C543" s="128">
        <v>2</v>
      </c>
      <c r="D543" s="130">
        <v>39272</v>
      </c>
    </row>
    <row r="544" spans="1:4" x14ac:dyDescent="0.2">
      <c r="A544" s="128">
        <v>8</v>
      </c>
      <c r="B544" s="128">
        <v>37</v>
      </c>
      <c r="C544" s="128">
        <v>3</v>
      </c>
      <c r="D544" s="130">
        <v>0</v>
      </c>
    </row>
    <row r="545" spans="1:4" x14ac:dyDescent="0.2">
      <c r="A545" s="128">
        <v>8</v>
      </c>
      <c r="B545" s="128">
        <v>37</v>
      </c>
      <c r="C545" s="128">
        <v>4</v>
      </c>
      <c r="D545" s="130">
        <v>32.1</v>
      </c>
    </row>
    <row r="546" spans="1:4" x14ac:dyDescent="0.2">
      <c r="A546" s="128">
        <v>8</v>
      </c>
      <c r="B546" s="128">
        <v>38</v>
      </c>
      <c r="C546" s="128">
        <v>2</v>
      </c>
      <c r="D546" s="130">
        <v>39279</v>
      </c>
    </row>
    <row r="547" spans="1:4" x14ac:dyDescent="0.2">
      <c r="A547" s="128">
        <v>8</v>
      </c>
      <c r="B547" s="128">
        <v>38</v>
      </c>
      <c r="C547" s="128">
        <v>3</v>
      </c>
      <c r="D547" s="130">
        <v>0</v>
      </c>
    </row>
    <row r="548" spans="1:4" x14ac:dyDescent="0.2">
      <c r="A548" s="128">
        <v>8</v>
      </c>
      <c r="B548" s="128">
        <v>38</v>
      </c>
      <c r="C548" s="128">
        <v>4</v>
      </c>
      <c r="D548" s="130">
        <v>0</v>
      </c>
    </row>
    <row r="549" spans="1:4" x14ac:dyDescent="0.2">
      <c r="A549" s="128">
        <v>8</v>
      </c>
      <c r="B549" s="128">
        <v>39</v>
      </c>
      <c r="C549" s="128">
        <v>2</v>
      </c>
      <c r="D549" s="130">
        <v>39286</v>
      </c>
    </row>
    <row r="550" spans="1:4" x14ac:dyDescent="0.2">
      <c r="A550" s="128">
        <v>8</v>
      </c>
      <c r="B550" s="128">
        <v>39</v>
      </c>
      <c r="C550" s="128">
        <v>3</v>
      </c>
      <c r="D550" s="130">
        <v>0</v>
      </c>
    </row>
    <row r="551" spans="1:4" x14ac:dyDescent="0.2">
      <c r="A551" s="128">
        <v>8</v>
      </c>
      <c r="B551" s="128">
        <v>39</v>
      </c>
      <c r="C551" s="128">
        <v>4</v>
      </c>
      <c r="D551" s="130">
        <v>13.8</v>
      </c>
    </row>
    <row r="552" spans="1:4" x14ac:dyDescent="0.2">
      <c r="A552" s="128">
        <v>8</v>
      </c>
      <c r="B552" s="128">
        <v>40</v>
      </c>
      <c r="C552" s="128">
        <v>2</v>
      </c>
      <c r="D552" s="130">
        <v>39293</v>
      </c>
    </row>
    <row r="553" spans="1:4" x14ac:dyDescent="0.2">
      <c r="A553" s="128">
        <v>8</v>
      </c>
      <c r="B553" s="128">
        <v>40</v>
      </c>
      <c r="C553" s="128">
        <v>3</v>
      </c>
      <c r="D553" s="130">
        <v>0</v>
      </c>
    </row>
    <row r="554" spans="1:4" x14ac:dyDescent="0.2">
      <c r="A554" s="128">
        <v>8</v>
      </c>
      <c r="B554" s="128">
        <v>40</v>
      </c>
      <c r="C554" s="128">
        <v>4</v>
      </c>
      <c r="D554" s="130">
        <v>31.2</v>
      </c>
    </row>
    <row r="555" spans="1:4" x14ac:dyDescent="0.2">
      <c r="A555" s="128">
        <v>8</v>
      </c>
      <c r="B555" s="128">
        <v>41</v>
      </c>
      <c r="C555" s="128">
        <v>2</v>
      </c>
      <c r="D555" s="130">
        <v>39300</v>
      </c>
    </row>
    <row r="556" spans="1:4" x14ac:dyDescent="0.2">
      <c r="A556" s="128">
        <v>8</v>
      </c>
      <c r="B556" s="128">
        <v>41</v>
      </c>
      <c r="C556" s="128">
        <v>3</v>
      </c>
      <c r="D556" s="130">
        <v>0</v>
      </c>
    </row>
    <row r="557" spans="1:4" x14ac:dyDescent="0.2">
      <c r="A557" s="128">
        <v>8</v>
      </c>
      <c r="B557" s="128">
        <v>41</v>
      </c>
      <c r="C557" s="128">
        <v>4</v>
      </c>
      <c r="D557" s="130">
        <v>15.6</v>
      </c>
    </row>
    <row r="558" spans="1:4" x14ac:dyDescent="0.2">
      <c r="A558" s="128">
        <v>8</v>
      </c>
      <c r="B558" s="128">
        <v>42</v>
      </c>
      <c r="C558" s="128">
        <v>2</v>
      </c>
      <c r="D558" s="130">
        <v>39307</v>
      </c>
    </row>
    <row r="559" spans="1:4" x14ac:dyDescent="0.2">
      <c r="A559" s="128">
        <v>8</v>
      </c>
      <c r="B559" s="128">
        <v>42</v>
      </c>
      <c r="C559" s="128">
        <v>3</v>
      </c>
      <c r="D559" s="130">
        <v>0</v>
      </c>
    </row>
    <row r="560" spans="1:4" x14ac:dyDescent="0.2">
      <c r="A560" s="128">
        <v>8</v>
      </c>
      <c r="B560" s="128">
        <v>42</v>
      </c>
      <c r="C560" s="128">
        <v>4</v>
      </c>
      <c r="D560" s="130">
        <v>18.7</v>
      </c>
    </row>
    <row r="561" spans="1:4" x14ac:dyDescent="0.2">
      <c r="A561" s="128">
        <v>8</v>
      </c>
      <c r="B561" s="128">
        <v>43</v>
      </c>
      <c r="C561" s="128">
        <v>2</v>
      </c>
      <c r="D561" s="130">
        <v>39314</v>
      </c>
    </row>
    <row r="562" spans="1:4" x14ac:dyDescent="0.2">
      <c r="A562" s="128">
        <v>8</v>
      </c>
      <c r="B562" s="128">
        <v>43</v>
      </c>
      <c r="C562" s="128">
        <v>3</v>
      </c>
      <c r="D562" s="130">
        <v>0</v>
      </c>
    </row>
    <row r="563" spans="1:4" x14ac:dyDescent="0.2">
      <c r="A563" s="128">
        <v>8</v>
      </c>
      <c r="B563" s="128">
        <v>43</v>
      </c>
      <c r="C563" s="128">
        <v>4</v>
      </c>
      <c r="D563" s="130">
        <v>18.2</v>
      </c>
    </row>
    <row r="564" spans="1:4" x14ac:dyDescent="0.2">
      <c r="A564" s="128">
        <v>8</v>
      </c>
      <c r="B564" s="128">
        <v>44</v>
      </c>
      <c r="C564" s="128">
        <v>2</v>
      </c>
      <c r="D564" s="130">
        <v>39321</v>
      </c>
    </row>
    <row r="565" spans="1:4" x14ac:dyDescent="0.2">
      <c r="A565" s="128">
        <v>8</v>
      </c>
      <c r="B565" s="128">
        <v>44</v>
      </c>
      <c r="C565" s="128">
        <v>3</v>
      </c>
      <c r="D565" s="130">
        <v>0</v>
      </c>
    </row>
    <row r="566" spans="1:4" x14ac:dyDescent="0.2">
      <c r="A566" s="128">
        <v>8</v>
      </c>
      <c r="B566" s="128">
        <v>44</v>
      </c>
      <c r="C566" s="128">
        <v>4</v>
      </c>
      <c r="D566" s="130">
        <v>38.799999999999997</v>
      </c>
    </row>
    <row r="567" spans="1:4" x14ac:dyDescent="0.2">
      <c r="A567" s="128">
        <v>8</v>
      </c>
      <c r="B567" s="128">
        <v>45</v>
      </c>
      <c r="C567" s="128">
        <v>2</v>
      </c>
      <c r="D567" s="130">
        <v>39328</v>
      </c>
    </row>
    <row r="568" spans="1:4" x14ac:dyDescent="0.2">
      <c r="A568" s="128">
        <v>8</v>
      </c>
      <c r="B568" s="128">
        <v>45</v>
      </c>
      <c r="C568" s="128">
        <v>3</v>
      </c>
      <c r="D568" s="130">
        <v>653.25</v>
      </c>
    </row>
    <row r="569" spans="1:4" x14ac:dyDescent="0.2">
      <c r="A569" s="128">
        <v>8</v>
      </c>
      <c r="B569" s="128">
        <v>45</v>
      </c>
      <c r="C569" s="128">
        <v>4</v>
      </c>
      <c r="D569" s="130">
        <v>64</v>
      </c>
    </row>
    <row r="570" spans="1:4" x14ac:dyDescent="0.2">
      <c r="A570" s="128">
        <v>8</v>
      </c>
      <c r="B570" s="128">
        <v>46</v>
      </c>
      <c r="C570" s="128">
        <v>2</v>
      </c>
      <c r="D570" s="130">
        <v>39335</v>
      </c>
    </row>
    <row r="571" spans="1:4" x14ac:dyDescent="0.2">
      <c r="A571" s="128">
        <v>8</v>
      </c>
      <c r="B571" s="128">
        <v>46</v>
      </c>
      <c r="C571" s="128">
        <v>3</v>
      </c>
      <c r="D571" s="130">
        <v>2228.4</v>
      </c>
    </row>
    <row r="572" spans="1:4" x14ac:dyDescent="0.2">
      <c r="A572" s="128">
        <v>8</v>
      </c>
      <c r="B572" s="128">
        <v>46</v>
      </c>
      <c r="C572" s="128">
        <v>4</v>
      </c>
      <c r="D572" s="130">
        <v>62.6</v>
      </c>
    </row>
    <row r="573" spans="1:4" x14ac:dyDescent="0.2">
      <c r="A573" s="128">
        <v>8</v>
      </c>
      <c r="B573" s="128">
        <v>47</v>
      </c>
      <c r="C573" s="128">
        <v>2</v>
      </c>
      <c r="D573" s="130">
        <v>39342</v>
      </c>
    </row>
    <row r="574" spans="1:4" x14ac:dyDescent="0.2">
      <c r="A574" s="128">
        <v>8</v>
      </c>
      <c r="B574" s="128">
        <v>47</v>
      </c>
      <c r="C574" s="128">
        <v>3</v>
      </c>
      <c r="D574" s="130">
        <v>2128.6999999999998</v>
      </c>
    </row>
    <row r="575" spans="1:4" x14ac:dyDescent="0.2">
      <c r="A575" s="128">
        <v>8</v>
      </c>
      <c r="B575" s="128">
        <v>47</v>
      </c>
      <c r="C575" s="128">
        <v>4</v>
      </c>
      <c r="D575" s="130">
        <v>60.2</v>
      </c>
    </row>
    <row r="576" spans="1:4" x14ac:dyDescent="0.2">
      <c r="A576" s="128">
        <v>8</v>
      </c>
      <c r="B576" s="128">
        <v>48</v>
      </c>
      <c r="C576" s="128">
        <v>2</v>
      </c>
      <c r="D576" s="130">
        <v>39349</v>
      </c>
    </row>
    <row r="577" spans="1:4" x14ac:dyDescent="0.2">
      <c r="A577" s="128">
        <v>8</v>
      </c>
      <c r="B577" s="128">
        <v>48</v>
      </c>
      <c r="C577" s="128">
        <v>3</v>
      </c>
      <c r="D577" s="130">
        <v>1914.3</v>
      </c>
    </row>
    <row r="578" spans="1:4" x14ac:dyDescent="0.2">
      <c r="A578" s="128">
        <v>8</v>
      </c>
      <c r="B578" s="128">
        <v>48</v>
      </c>
      <c r="C578" s="128">
        <v>4</v>
      </c>
      <c r="D578" s="130">
        <v>65.400000000000006</v>
      </c>
    </row>
    <row r="579" spans="1:4" x14ac:dyDescent="0.2">
      <c r="A579" s="128">
        <v>8</v>
      </c>
      <c r="B579" s="128">
        <v>49</v>
      </c>
      <c r="C579" s="128">
        <v>2</v>
      </c>
      <c r="D579" s="130">
        <v>39356</v>
      </c>
    </row>
    <row r="580" spans="1:4" x14ac:dyDescent="0.2">
      <c r="A580" s="128">
        <v>8</v>
      </c>
      <c r="B580" s="128">
        <v>49</v>
      </c>
      <c r="C580" s="128">
        <v>3</v>
      </c>
      <c r="D580" s="130">
        <v>1413.99</v>
      </c>
    </row>
    <row r="581" spans="1:4" x14ac:dyDescent="0.2">
      <c r="A581" s="128">
        <v>8</v>
      </c>
      <c r="B581" s="128">
        <v>49</v>
      </c>
      <c r="C581" s="128">
        <v>4</v>
      </c>
      <c r="D581" s="130">
        <v>60.1</v>
      </c>
    </row>
    <row r="582" spans="1:4" x14ac:dyDescent="0.2">
      <c r="A582" s="128">
        <v>8</v>
      </c>
      <c r="B582" s="128">
        <v>50</v>
      </c>
      <c r="C582" s="128">
        <v>2</v>
      </c>
      <c r="D582" s="130">
        <v>39363</v>
      </c>
    </row>
    <row r="583" spans="1:4" x14ac:dyDescent="0.2">
      <c r="A583" s="128">
        <v>8</v>
      </c>
      <c r="B583" s="128">
        <v>50</v>
      </c>
      <c r="C583" s="128">
        <v>3</v>
      </c>
      <c r="D583" s="130">
        <v>2452.9</v>
      </c>
    </row>
    <row r="584" spans="1:4" x14ac:dyDescent="0.2">
      <c r="A584" s="128">
        <v>8</v>
      </c>
      <c r="B584" s="128">
        <v>50</v>
      </c>
      <c r="C584" s="128">
        <v>4</v>
      </c>
      <c r="D584" s="130">
        <v>89</v>
      </c>
    </row>
    <row r="585" spans="1:4" x14ac:dyDescent="0.2">
      <c r="A585" s="128">
        <v>8</v>
      </c>
      <c r="B585" s="128">
        <v>51</v>
      </c>
      <c r="C585" s="128">
        <v>2</v>
      </c>
      <c r="D585" s="130">
        <v>39370</v>
      </c>
    </row>
    <row r="586" spans="1:4" x14ac:dyDescent="0.2">
      <c r="A586" s="128">
        <v>8</v>
      </c>
      <c r="B586" s="128">
        <v>51</v>
      </c>
      <c r="C586" s="128">
        <v>3</v>
      </c>
      <c r="D586" s="130">
        <v>3809.1</v>
      </c>
    </row>
    <row r="587" spans="1:4" x14ac:dyDescent="0.2">
      <c r="A587" s="128">
        <v>8</v>
      </c>
      <c r="B587" s="128">
        <v>51</v>
      </c>
      <c r="C587" s="128">
        <v>4</v>
      </c>
      <c r="D587" s="130">
        <v>97.7</v>
      </c>
    </row>
    <row r="588" spans="1:4" x14ac:dyDescent="0.2">
      <c r="A588" s="128">
        <v>8</v>
      </c>
      <c r="B588" s="128">
        <v>52</v>
      </c>
      <c r="C588" s="128">
        <v>2</v>
      </c>
      <c r="D588" s="130">
        <v>39377</v>
      </c>
    </row>
    <row r="589" spans="1:4" x14ac:dyDescent="0.2">
      <c r="A589" s="128">
        <v>8</v>
      </c>
      <c r="B589" s="128">
        <v>52</v>
      </c>
      <c r="C589" s="128">
        <v>3</v>
      </c>
      <c r="D589" s="130">
        <v>4420.3</v>
      </c>
    </row>
    <row r="590" spans="1:4" x14ac:dyDescent="0.2">
      <c r="A590" s="128">
        <v>8</v>
      </c>
      <c r="B590" s="128">
        <v>52</v>
      </c>
      <c r="C590" s="128">
        <v>4</v>
      </c>
      <c r="D590" s="130">
        <v>113.3</v>
      </c>
    </row>
    <row r="591" spans="1:4" x14ac:dyDescent="0.2">
      <c r="A591" s="128">
        <v>8</v>
      </c>
      <c r="B591" s="128">
        <v>53</v>
      </c>
      <c r="C591" s="128">
        <v>2</v>
      </c>
      <c r="D591" s="130">
        <v>39384</v>
      </c>
    </row>
    <row r="592" spans="1:4" x14ac:dyDescent="0.2">
      <c r="A592" s="128">
        <v>8</v>
      </c>
      <c r="B592" s="128">
        <v>53</v>
      </c>
      <c r="C592" s="128">
        <v>3</v>
      </c>
      <c r="D592" s="130">
        <v>3345.2</v>
      </c>
    </row>
    <row r="593" spans="1:4" x14ac:dyDescent="0.2">
      <c r="A593" s="128">
        <v>8</v>
      </c>
      <c r="B593" s="128">
        <v>53</v>
      </c>
      <c r="C593" s="128">
        <v>4</v>
      </c>
      <c r="D593" s="130">
        <v>99.4</v>
      </c>
    </row>
    <row r="594" spans="1:4" x14ac:dyDescent="0.2">
      <c r="A594" s="128">
        <v>8</v>
      </c>
      <c r="B594" s="128">
        <v>54</v>
      </c>
      <c r="C594" s="128">
        <v>2</v>
      </c>
      <c r="D594" s="130">
        <v>39391</v>
      </c>
    </row>
    <row r="595" spans="1:4" x14ac:dyDescent="0.2">
      <c r="A595" s="128">
        <v>8</v>
      </c>
      <c r="B595" s="128">
        <v>54</v>
      </c>
      <c r="C595" s="128">
        <v>3</v>
      </c>
      <c r="D595" s="130">
        <v>5036.1000000000004</v>
      </c>
    </row>
    <row r="596" spans="1:4" x14ac:dyDescent="0.2">
      <c r="A596" s="128">
        <v>8</v>
      </c>
      <c r="B596" s="128">
        <v>54</v>
      </c>
      <c r="C596" s="128">
        <v>4</v>
      </c>
      <c r="D596" s="130">
        <v>119.3</v>
      </c>
    </row>
    <row r="597" spans="1:4" x14ac:dyDescent="0.2">
      <c r="A597" s="128">
        <v>8</v>
      </c>
      <c r="B597" s="128">
        <v>55</v>
      </c>
      <c r="C597" s="128">
        <v>2</v>
      </c>
      <c r="D597" s="130">
        <v>39398</v>
      </c>
    </row>
    <row r="598" spans="1:4" x14ac:dyDescent="0.2">
      <c r="A598" s="128">
        <v>8</v>
      </c>
      <c r="B598" s="128">
        <v>55</v>
      </c>
      <c r="C598" s="128">
        <v>3</v>
      </c>
      <c r="D598" s="130">
        <v>7093.1</v>
      </c>
    </row>
    <row r="599" spans="1:4" x14ac:dyDescent="0.2">
      <c r="A599" s="128">
        <v>8</v>
      </c>
      <c r="B599" s="128">
        <v>55</v>
      </c>
      <c r="C599" s="128">
        <v>4</v>
      </c>
      <c r="D599" s="130">
        <v>146.80000000000001</v>
      </c>
    </row>
    <row r="600" spans="1:4" x14ac:dyDescent="0.2">
      <c r="A600" s="128">
        <v>8</v>
      </c>
      <c r="B600" s="128">
        <v>56</v>
      </c>
      <c r="C600" s="128">
        <v>2</v>
      </c>
      <c r="D600" s="130">
        <v>39405</v>
      </c>
    </row>
    <row r="601" spans="1:4" x14ac:dyDescent="0.2">
      <c r="A601" s="128">
        <v>8</v>
      </c>
      <c r="B601" s="128">
        <v>56</v>
      </c>
      <c r="C601" s="128">
        <v>3</v>
      </c>
      <c r="D601" s="130">
        <v>6195.9</v>
      </c>
    </row>
    <row r="602" spans="1:4" x14ac:dyDescent="0.2">
      <c r="A602" s="128">
        <v>8</v>
      </c>
      <c r="B602" s="128">
        <v>56</v>
      </c>
      <c r="C602" s="128">
        <v>4</v>
      </c>
      <c r="D602" s="130">
        <v>141.19999999999999</v>
      </c>
    </row>
    <row r="603" spans="1:4" x14ac:dyDescent="0.2">
      <c r="A603" s="128">
        <v>8</v>
      </c>
      <c r="B603" s="128">
        <v>57</v>
      </c>
      <c r="C603" s="128">
        <v>2</v>
      </c>
      <c r="D603" s="130">
        <v>39412</v>
      </c>
    </row>
    <row r="604" spans="1:4" x14ac:dyDescent="0.2">
      <c r="A604" s="128">
        <v>8</v>
      </c>
      <c r="B604" s="128">
        <v>57</v>
      </c>
      <c r="C604" s="128">
        <v>3</v>
      </c>
      <c r="D604" s="130">
        <v>7175.1</v>
      </c>
    </row>
    <row r="605" spans="1:4" x14ac:dyDescent="0.2">
      <c r="A605" s="128">
        <v>8</v>
      </c>
      <c r="B605" s="128">
        <v>57</v>
      </c>
      <c r="C605" s="128">
        <v>4</v>
      </c>
      <c r="D605" s="130">
        <v>148.80000000000001</v>
      </c>
    </row>
    <row r="606" spans="1:4" x14ac:dyDescent="0.2">
      <c r="A606" s="128">
        <v>8</v>
      </c>
      <c r="B606" s="128">
        <v>58</v>
      </c>
      <c r="C606" s="128">
        <v>2</v>
      </c>
      <c r="D606" s="130">
        <v>39419</v>
      </c>
    </row>
    <row r="607" spans="1:4" x14ac:dyDescent="0.2">
      <c r="A607" s="128">
        <v>8</v>
      </c>
      <c r="B607" s="128">
        <v>58</v>
      </c>
      <c r="C607" s="128">
        <v>3</v>
      </c>
      <c r="D607" s="130">
        <v>4875</v>
      </c>
    </row>
    <row r="608" spans="1:4" x14ac:dyDescent="0.2">
      <c r="A608" s="128">
        <v>8</v>
      </c>
      <c r="B608" s="128">
        <v>58</v>
      </c>
      <c r="C608" s="128">
        <v>4</v>
      </c>
      <c r="D608" s="130">
        <v>106.8</v>
      </c>
    </row>
    <row r="609" spans="1:4" x14ac:dyDescent="0.2">
      <c r="A609" s="128">
        <v>8</v>
      </c>
      <c r="B609" s="128">
        <v>59</v>
      </c>
      <c r="C609" s="128">
        <v>2</v>
      </c>
      <c r="D609" s="130">
        <v>39426</v>
      </c>
    </row>
    <row r="610" spans="1:4" x14ac:dyDescent="0.2">
      <c r="A610" s="128">
        <v>8</v>
      </c>
      <c r="B610" s="128">
        <v>59</v>
      </c>
      <c r="C610" s="128">
        <v>3</v>
      </c>
      <c r="D610" s="130">
        <v>6974.3</v>
      </c>
    </row>
    <row r="611" spans="1:4" x14ac:dyDescent="0.2">
      <c r="A611" s="128">
        <v>8</v>
      </c>
      <c r="B611" s="128">
        <v>59</v>
      </c>
      <c r="C611" s="128">
        <v>4</v>
      </c>
      <c r="D611" s="130">
        <v>139.1</v>
      </c>
    </row>
    <row r="612" spans="1:4" x14ac:dyDescent="0.2">
      <c r="A612" s="128">
        <v>8</v>
      </c>
      <c r="B612" s="128">
        <v>60</v>
      </c>
      <c r="C612" s="128">
        <v>2</v>
      </c>
      <c r="D612" s="130">
        <v>39433</v>
      </c>
    </row>
    <row r="613" spans="1:4" x14ac:dyDescent="0.2">
      <c r="A613" s="128">
        <v>8</v>
      </c>
      <c r="B613" s="128">
        <v>60</v>
      </c>
      <c r="C613" s="128">
        <v>3</v>
      </c>
      <c r="D613" s="130">
        <v>9890</v>
      </c>
    </row>
    <row r="614" spans="1:4" x14ac:dyDescent="0.2">
      <c r="A614" s="128">
        <v>8</v>
      </c>
      <c r="B614" s="128">
        <v>60</v>
      </c>
      <c r="C614" s="128">
        <v>4</v>
      </c>
      <c r="D614" s="130">
        <v>181.5</v>
      </c>
    </row>
    <row r="615" spans="1:4" x14ac:dyDescent="0.2">
      <c r="A615" s="128">
        <v>8</v>
      </c>
      <c r="B615" s="128">
        <v>61</v>
      </c>
      <c r="C615" s="128">
        <v>2</v>
      </c>
      <c r="D615" s="130">
        <v>39440</v>
      </c>
    </row>
    <row r="616" spans="1:4" x14ac:dyDescent="0.2">
      <c r="A616" s="128">
        <v>8</v>
      </c>
      <c r="B616" s="128">
        <v>61</v>
      </c>
      <c r="C616" s="128">
        <v>3</v>
      </c>
      <c r="D616" s="130">
        <v>8252.5</v>
      </c>
    </row>
    <row r="617" spans="1:4" x14ac:dyDescent="0.2">
      <c r="A617" s="128">
        <v>8</v>
      </c>
      <c r="B617" s="128">
        <v>61</v>
      </c>
      <c r="C617" s="128">
        <v>4</v>
      </c>
      <c r="D617" s="130">
        <v>172</v>
      </c>
    </row>
    <row r="618" spans="1:4" x14ac:dyDescent="0.2">
      <c r="A618" s="128">
        <v>8</v>
      </c>
      <c r="B618" s="128">
        <v>62</v>
      </c>
      <c r="C618" s="128">
        <v>2</v>
      </c>
      <c r="D618" s="130">
        <v>39447</v>
      </c>
    </row>
    <row r="619" spans="1:4" x14ac:dyDescent="0.2">
      <c r="A619" s="128">
        <v>8</v>
      </c>
      <c r="B619" s="128">
        <v>62</v>
      </c>
      <c r="C619" s="128">
        <v>3</v>
      </c>
      <c r="D619" s="130">
        <v>1794</v>
      </c>
    </row>
    <row r="620" spans="1:4" x14ac:dyDescent="0.2">
      <c r="A620" s="128">
        <v>8</v>
      </c>
      <c r="B620" s="128">
        <v>62</v>
      </c>
      <c r="C620" s="128">
        <v>4</v>
      </c>
      <c r="D620" s="130">
        <v>41.1</v>
      </c>
    </row>
    <row r="621" spans="1:4" x14ac:dyDescent="0.2">
      <c r="A621" s="128">
        <v>10</v>
      </c>
      <c r="B621" s="128">
        <v>7</v>
      </c>
      <c r="C621" s="128">
        <v>2</v>
      </c>
      <c r="D621" s="130">
        <v>39172</v>
      </c>
    </row>
    <row r="622" spans="1:4" x14ac:dyDescent="0.2">
      <c r="A622" s="128">
        <v>10</v>
      </c>
      <c r="B622" s="128">
        <v>7</v>
      </c>
      <c r="C622" s="128">
        <v>3</v>
      </c>
      <c r="D622" s="129" t="s">
        <v>265</v>
      </c>
    </row>
    <row r="623" spans="1:4" x14ac:dyDescent="0.2">
      <c r="A623" s="128">
        <v>10</v>
      </c>
      <c r="B623" s="128">
        <v>7</v>
      </c>
      <c r="C623" s="128">
        <v>4</v>
      </c>
      <c r="D623" s="129" t="s">
        <v>128</v>
      </c>
    </row>
    <row r="624" spans="1:4" x14ac:dyDescent="0.2">
      <c r="A624" s="128">
        <v>10</v>
      </c>
      <c r="B624" s="128">
        <v>7</v>
      </c>
      <c r="C624" s="128">
        <v>5</v>
      </c>
      <c r="D624" s="131" t="s">
        <v>129</v>
      </c>
    </row>
    <row r="625" spans="1:4" x14ac:dyDescent="0.2">
      <c r="A625" s="128">
        <v>10</v>
      </c>
      <c r="B625" s="128">
        <v>7</v>
      </c>
      <c r="C625" s="128">
        <v>6</v>
      </c>
      <c r="D625" s="132" t="s">
        <v>130</v>
      </c>
    </row>
    <row r="626" spans="1:4" x14ac:dyDescent="0.2">
      <c r="A626" s="128">
        <v>10</v>
      </c>
      <c r="B626" s="128">
        <v>7</v>
      </c>
      <c r="C626" s="128">
        <v>7</v>
      </c>
      <c r="D626" s="133" t="s">
        <v>131</v>
      </c>
    </row>
    <row r="627" spans="1:4" ht="25.5" x14ac:dyDescent="0.2">
      <c r="A627" s="128">
        <v>10</v>
      </c>
      <c r="B627" s="128">
        <v>7</v>
      </c>
      <c r="C627" s="128">
        <v>8</v>
      </c>
      <c r="D627" s="133" t="s">
        <v>132</v>
      </c>
    </row>
    <row r="628" spans="1:4" x14ac:dyDescent="0.2">
      <c r="A628" s="128">
        <v>10</v>
      </c>
      <c r="B628" s="128">
        <v>7</v>
      </c>
      <c r="C628" s="128">
        <v>9</v>
      </c>
      <c r="D628" s="130">
        <v>39203</v>
      </c>
    </row>
    <row r="629" spans="1:4" x14ac:dyDescent="0.2">
      <c r="A629" s="128">
        <v>10</v>
      </c>
      <c r="B629" s="128">
        <v>7</v>
      </c>
      <c r="C629" s="128">
        <v>10</v>
      </c>
      <c r="D629" s="129" t="s">
        <v>133</v>
      </c>
    </row>
    <row r="630" spans="1:4" x14ac:dyDescent="0.2">
      <c r="A630" s="128">
        <v>10</v>
      </c>
      <c r="B630" s="128">
        <v>7</v>
      </c>
      <c r="C630" s="128">
        <v>11</v>
      </c>
      <c r="D630" s="129" t="s">
        <v>134</v>
      </c>
    </row>
    <row r="631" spans="1:4" x14ac:dyDescent="0.2">
      <c r="A631" s="128">
        <v>10</v>
      </c>
      <c r="B631" s="128">
        <v>7</v>
      </c>
      <c r="C631" s="128">
        <v>12</v>
      </c>
      <c r="D631" s="130">
        <v>500000</v>
      </c>
    </row>
    <row r="632" spans="1:4" x14ac:dyDescent="0.2">
      <c r="A632" s="128">
        <v>10</v>
      </c>
      <c r="B632" s="128">
        <v>7</v>
      </c>
      <c r="C632" s="128">
        <v>13</v>
      </c>
      <c r="D632" s="130" t="s">
        <v>135</v>
      </c>
    </row>
    <row r="633" spans="1:4" x14ac:dyDescent="0.2">
      <c r="A633" s="128">
        <v>10</v>
      </c>
      <c r="B633" s="128">
        <v>7</v>
      </c>
      <c r="C633" s="128">
        <v>14</v>
      </c>
      <c r="D633" s="130"/>
    </row>
    <row r="634" spans="1:4" x14ac:dyDescent="0.2">
      <c r="A634" s="128">
        <v>10</v>
      </c>
      <c r="B634" s="128">
        <v>8</v>
      </c>
      <c r="C634" s="128">
        <v>2</v>
      </c>
      <c r="D634" s="130">
        <v>39188</v>
      </c>
    </row>
    <row r="635" spans="1:4" x14ac:dyDescent="0.2">
      <c r="A635" s="128">
        <v>10</v>
      </c>
      <c r="B635" s="128">
        <v>8</v>
      </c>
      <c r="C635" s="128">
        <v>3</v>
      </c>
      <c r="D635" s="129" t="s">
        <v>264</v>
      </c>
    </row>
    <row r="636" spans="1:4" x14ac:dyDescent="0.2">
      <c r="A636" s="128">
        <v>10</v>
      </c>
      <c r="B636" s="128">
        <v>8</v>
      </c>
      <c r="C636" s="128">
        <v>4</v>
      </c>
      <c r="D636" s="129" t="s">
        <v>136</v>
      </c>
    </row>
    <row r="637" spans="1:4" x14ac:dyDescent="0.2">
      <c r="A637" s="128">
        <v>10</v>
      </c>
      <c r="B637" s="128">
        <v>8</v>
      </c>
      <c r="C637" s="128">
        <v>5</v>
      </c>
      <c r="D637" s="131" t="s">
        <v>137</v>
      </c>
    </row>
    <row r="638" spans="1:4" x14ac:dyDescent="0.2">
      <c r="A638" s="128">
        <v>10</v>
      </c>
      <c r="B638" s="128">
        <v>8</v>
      </c>
      <c r="C638" s="128">
        <v>6</v>
      </c>
      <c r="D638" s="132" t="s">
        <v>138</v>
      </c>
    </row>
    <row r="639" spans="1:4" x14ac:dyDescent="0.2">
      <c r="A639" s="128">
        <v>10</v>
      </c>
      <c r="B639" s="128">
        <v>8</v>
      </c>
      <c r="C639" s="128">
        <v>7</v>
      </c>
      <c r="D639" s="133" t="s">
        <v>139</v>
      </c>
    </row>
    <row r="640" spans="1:4" ht="25.5" x14ac:dyDescent="0.2">
      <c r="A640" s="128">
        <v>10</v>
      </c>
      <c r="B640" s="128">
        <v>8</v>
      </c>
      <c r="C640" s="128">
        <v>8</v>
      </c>
      <c r="D640" s="133" t="s">
        <v>140</v>
      </c>
    </row>
    <row r="641" spans="1:4" x14ac:dyDescent="0.2">
      <c r="A641" s="128">
        <v>10</v>
      </c>
      <c r="B641" s="128">
        <v>8</v>
      </c>
      <c r="C641" s="128">
        <v>9</v>
      </c>
      <c r="D641" s="130">
        <v>39234</v>
      </c>
    </row>
    <row r="642" spans="1:4" x14ac:dyDescent="0.2">
      <c r="A642" s="128">
        <v>10</v>
      </c>
      <c r="B642" s="128">
        <v>8</v>
      </c>
      <c r="C642" s="128">
        <v>10</v>
      </c>
      <c r="D642" s="129" t="s">
        <v>133</v>
      </c>
    </row>
    <row r="643" spans="1:4" x14ac:dyDescent="0.2">
      <c r="A643" s="128">
        <v>10</v>
      </c>
      <c r="B643" s="128">
        <v>8</v>
      </c>
      <c r="C643" s="128">
        <v>11</v>
      </c>
      <c r="D643" s="129" t="s">
        <v>141</v>
      </c>
    </row>
    <row r="644" spans="1:4" x14ac:dyDescent="0.2">
      <c r="A644" s="128">
        <v>10</v>
      </c>
      <c r="B644" s="128">
        <v>8</v>
      </c>
      <c r="C644" s="128">
        <v>12</v>
      </c>
      <c r="D644" s="130">
        <v>120000</v>
      </c>
    </row>
    <row r="645" spans="1:4" x14ac:dyDescent="0.2">
      <c r="A645" s="128">
        <v>10</v>
      </c>
      <c r="B645" s="128">
        <v>8</v>
      </c>
      <c r="C645" s="128">
        <v>13</v>
      </c>
      <c r="D645" s="130" t="s">
        <v>142</v>
      </c>
    </row>
    <row r="646" spans="1:4" x14ac:dyDescent="0.2">
      <c r="A646" s="128">
        <v>10</v>
      </c>
      <c r="B646" s="128">
        <v>8</v>
      </c>
      <c r="C646" s="128">
        <v>14</v>
      </c>
      <c r="D646" s="130"/>
    </row>
    <row r="647" spans="1:4" x14ac:dyDescent="0.2">
      <c r="A647" s="128">
        <v>10</v>
      </c>
      <c r="B647" s="128">
        <v>9</v>
      </c>
      <c r="C647" s="128">
        <v>2</v>
      </c>
      <c r="D647" s="130">
        <v>39232</v>
      </c>
    </row>
    <row r="648" spans="1:4" x14ac:dyDescent="0.2">
      <c r="A648" s="128">
        <v>10</v>
      </c>
      <c r="B648" s="128">
        <v>9</v>
      </c>
      <c r="C648" s="128">
        <v>3</v>
      </c>
      <c r="D648" s="129" t="s">
        <v>264</v>
      </c>
    </row>
    <row r="649" spans="1:4" x14ac:dyDescent="0.2">
      <c r="A649" s="128">
        <v>10</v>
      </c>
      <c r="B649" s="128">
        <v>9</v>
      </c>
      <c r="C649" s="128">
        <v>4</v>
      </c>
      <c r="D649" s="129" t="s">
        <v>143</v>
      </c>
    </row>
    <row r="650" spans="1:4" x14ac:dyDescent="0.2">
      <c r="A650" s="128">
        <v>10</v>
      </c>
      <c r="B650" s="128">
        <v>9</v>
      </c>
      <c r="C650" s="128">
        <v>5</v>
      </c>
      <c r="D650" s="129" t="s">
        <v>144</v>
      </c>
    </row>
    <row r="651" spans="1:4" x14ac:dyDescent="0.2">
      <c r="A651" s="128">
        <v>10</v>
      </c>
      <c r="B651" s="128">
        <v>9</v>
      </c>
      <c r="C651" s="128">
        <v>6</v>
      </c>
      <c r="D651" s="134" t="s">
        <v>145</v>
      </c>
    </row>
    <row r="652" spans="1:4" x14ac:dyDescent="0.2">
      <c r="A652" s="128">
        <v>10</v>
      </c>
      <c r="B652" s="128">
        <v>9</v>
      </c>
      <c r="C652" s="128">
        <v>7</v>
      </c>
    </row>
    <row r="653" spans="1:4" x14ac:dyDescent="0.2">
      <c r="A653" s="128">
        <v>10</v>
      </c>
      <c r="B653" s="128">
        <v>9</v>
      </c>
      <c r="C653" s="128">
        <v>8</v>
      </c>
      <c r="D653" s="129" t="s">
        <v>20</v>
      </c>
    </row>
    <row r="654" spans="1:4" x14ac:dyDescent="0.2">
      <c r="A654" s="128">
        <v>10</v>
      </c>
      <c r="B654" s="128">
        <v>9</v>
      </c>
      <c r="C654" s="128">
        <v>9</v>
      </c>
    </row>
    <row r="655" spans="1:4" x14ac:dyDescent="0.2">
      <c r="A655" s="128">
        <v>10</v>
      </c>
      <c r="B655" s="128">
        <v>9</v>
      </c>
      <c r="C655" s="128">
        <v>10</v>
      </c>
    </row>
    <row r="656" spans="1:4" x14ac:dyDescent="0.2">
      <c r="A656" s="128">
        <v>10</v>
      </c>
      <c r="B656" s="128">
        <v>9</v>
      </c>
      <c r="C656" s="128">
        <v>11</v>
      </c>
      <c r="D656" s="129" t="s">
        <v>21</v>
      </c>
    </row>
    <row r="657" spans="1:3" x14ac:dyDescent="0.2">
      <c r="A657" s="128">
        <v>10</v>
      </c>
      <c r="B657" s="128">
        <v>9</v>
      </c>
      <c r="C657" s="128">
        <v>12</v>
      </c>
    </row>
    <row r="658" spans="1:3" x14ac:dyDescent="0.2">
      <c r="A658" s="128">
        <v>10</v>
      </c>
      <c r="B658" s="128">
        <v>9</v>
      </c>
      <c r="C658" s="128">
        <v>13</v>
      </c>
    </row>
    <row r="659" spans="1:3" x14ac:dyDescent="0.2">
      <c r="A659" s="128">
        <v>10</v>
      </c>
      <c r="B659" s="128">
        <v>9</v>
      </c>
      <c r="C659" s="128">
        <v>14</v>
      </c>
    </row>
    <row r="660" spans="1:3" x14ac:dyDescent="0.2">
      <c r="A660" s="128">
        <v>10</v>
      </c>
      <c r="B660" s="128">
        <v>10</v>
      </c>
      <c r="C660" s="128">
        <v>2</v>
      </c>
    </row>
    <row r="661" spans="1:3" x14ac:dyDescent="0.2">
      <c r="A661" s="128">
        <v>10</v>
      </c>
      <c r="B661" s="128">
        <v>10</v>
      </c>
      <c r="C661" s="128">
        <v>3</v>
      </c>
    </row>
    <row r="662" spans="1:3" x14ac:dyDescent="0.2">
      <c r="A662" s="128">
        <v>10</v>
      </c>
      <c r="B662" s="128">
        <v>10</v>
      </c>
      <c r="C662" s="128">
        <v>4</v>
      </c>
    </row>
    <row r="663" spans="1:3" x14ac:dyDescent="0.2">
      <c r="A663" s="128">
        <v>10</v>
      </c>
      <c r="B663" s="128">
        <v>10</v>
      </c>
      <c r="C663" s="128">
        <v>5</v>
      </c>
    </row>
    <row r="664" spans="1:3" x14ac:dyDescent="0.2">
      <c r="A664" s="128">
        <v>10</v>
      </c>
      <c r="B664" s="128">
        <v>10</v>
      </c>
      <c r="C664" s="128">
        <v>6</v>
      </c>
    </row>
    <row r="665" spans="1:3" x14ac:dyDescent="0.2">
      <c r="A665" s="128">
        <v>10</v>
      </c>
      <c r="B665" s="128">
        <v>10</v>
      </c>
      <c r="C665" s="128">
        <v>7</v>
      </c>
    </row>
    <row r="666" spans="1:3" x14ac:dyDescent="0.2">
      <c r="A666" s="128">
        <v>10</v>
      </c>
      <c r="B666" s="128">
        <v>10</v>
      </c>
      <c r="C666" s="128">
        <v>8</v>
      </c>
    </row>
    <row r="667" spans="1:3" x14ac:dyDescent="0.2">
      <c r="A667" s="128">
        <v>10</v>
      </c>
      <c r="B667" s="128">
        <v>10</v>
      </c>
      <c r="C667" s="128">
        <v>9</v>
      </c>
    </row>
    <row r="668" spans="1:3" x14ac:dyDescent="0.2">
      <c r="A668" s="128">
        <v>10</v>
      </c>
      <c r="B668" s="128">
        <v>10</v>
      </c>
      <c r="C668" s="128">
        <v>10</v>
      </c>
    </row>
    <row r="669" spans="1:3" x14ac:dyDescent="0.2">
      <c r="A669" s="128">
        <v>10</v>
      </c>
      <c r="B669" s="128">
        <v>10</v>
      </c>
      <c r="C669" s="128">
        <v>11</v>
      </c>
    </row>
    <row r="670" spans="1:3" x14ac:dyDescent="0.2">
      <c r="A670" s="128">
        <v>10</v>
      </c>
      <c r="B670" s="128">
        <v>10</v>
      </c>
      <c r="C670" s="128">
        <v>12</v>
      </c>
    </row>
    <row r="671" spans="1:3" x14ac:dyDescent="0.2">
      <c r="A671" s="128">
        <v>10</v>
      </c>
      <c r="B671" s="128">
        <v>10</v>
      </c>
      <c r="C671" s="128">
        <v>13</v>
      </c>
    </row>
    <row r="672" spans="1:3" x14ac:dyDescent="0.2">
      <c r="A672" s="128">
        <v>10</v>
      </c>
      <c r="B672" s="128">
        <v>10</v>
      </c>
      <c r="C672" s="128">
        <v>14</v>
      </c>
    </row>
    <row r="673" spans="1:3" x14ac:dyDescent="0.2">
      <c r="A673" s="128">
        <v>10</v>
      </c>
      <c r="B673" s="128">
        <v>11</v>
      </c>
      <c r="C673" s="128">
        <v>2</v>
      </c>
    </row>
    <row r="674" spans="1:3" x14ac:dyDescent="0.2">
      <c r="A674" s="128">
        <v>10</v>
      </c>
      <c r="B674" s="128">
        <v>11</v>
      </c>
      <c r="C674" s="128">
        <v>3</v>
      </c>
    </row>
    <row r="675" spans="1:3" x14ac:dyDescent="0.2">
      <c r="A675" s="128">
        <v>10</v>
      </c>
      <c r="B675" s="128">
        <v>11</v>
      </c>
      <c r="C675" s="128">
        <v>4</v>
      </c>
    </row>
    <row r="676" spans="1:3" x14ac:dyDescent="0.2">
      <c r="A676" s="128">
        <v>10</v>
      </c>
      <c r="B676" s="128">
        <v>11</v>
      </c>
      <c r="C676" s="128">
        <v>5</v>
      </c>
    </row>
    <row r="677" spans="1:3" x14ac:dyDescent="0.2">
      <c r="A677" s="128">
        <v>10</v>
      </c>
      <c r="B677" s="128">
        <v>11</v>
      </c>
      <c r="C677" s="128">
        <v>6</v>
      </c>
    </row>
    <row r="678" spans="1:3" x14ac:dyDescent="0.2">
      <c r="A678" s="128">
        <v>10</v>
      </c>
      <c r="B678" s="128">
        <v>11</v>
      </c>
      <c r="C678" s="128">
        <v>7</v>
      </c>
    </row>
    <row r="679" spans="1:3" x14ac:dyDescent="0.2">
      <c r="A679" s="128">
        <v>10</v>
      </c>
      <c r="B679" s="128">
        <v>11</v>
      </c>
      <c r="C679" s="128">
        <v>8</v>
      </c>
    </row>
    <row r="680" spans="1:3" x14ac:dyDescent="0.2">
      <c r="A680" s="128">
        <v>10</v>
      </c>
      <c r="B680" s="128">
        <v>11</v>
      </c>
      <c r="C680" s="128">
        <v>9</v>
      </c>
    </row>
    <row r="681" spans="1:3" x14ac:dyDescent="0.2">
      <c r="A681" s="128">
        <v>10</v>
      </c>
      <c r="B681" s="128">
        <v>11</v>
      </c>
      <c r="C681" s="128">
        <v>10</v>
      </c>
    </row>
    <row r="682" spans="1:3" x14ac:dyDescent="0.2">
      <c r="A682" s="128">
        <v>10</v>
      </c>
      <c r="B682" s="128">
        <v>11</v>
      </c>
      <c r="C682" s="128">
        <v>11</v>
      </c>
    </row>
    <row r="683" spans="1:3" x14ac:dyDescent="0.2">
      <c r="A683" s="128">
        <v>10</v>
      </c>
      <c r="B683" s="128">
        <v>11</v>
      </c>
      <c r="C683" s="128">
        <v>12</v>
      </c>
    </row>
    <row r="684" spans="1:3" x14ac:dyDescent="0.2">
      <c r="A684" s="128">
        <v>10</v>
      </c>
      <c r="B684" s="128">
        <v>11</v>
      </c>
      <c r="C684" s="128">
        <v>13</v>
      </c>
    </row>
    <row r="685" spans="1:3" x14ac:dyDescent="0.2">
      <c r="A685" s="128">
        <v>10</v>
      </c>
      <c r="B685" s="128">
        <v>11</v>
      </c>
      <c r="C685" s="128">
        <v>14</v>
      </c>
    </row>
    <row r="686" spans="1:3" x14ac:dyDescent="0.2">
      <c r="A686" s="128">
        <v>10</v>
      </c>
      <c r="B686" s="128">
        <v>12</v>
      </c>
      <c r="C686" s="128">
        <v>2</v>
      </c>
    </row>
    <row r="687" spans="1:3" x14ac:dyDescent="0.2">
      <c r="A687" s="128">
        <v>10</v>
      </c>
      <c r="B687" s="128">
        <v>12</v>
      </c>
      <c r="C687" s="128">
        <v>3</v>
      </c>
    </row>
    <row r="688" spans="1:3" x14ac:dyDescent="0.2">
      <c r="A688" s="128">
        <v>10</v>
      </c>
      <c r="B688" s="128">
        <v>12</v>
      </c>
      <c r="C688" s="128">
        <v>4</v>
      </c>
    </row>
    <row r="689" spans="1:3" x14ac:dyDescent="0.2">
      <c r="A689" s="128">
        <v>10</v>
      </c>
      <c r="B689" s="128">
        <v>12</v>
      </c>
      <c r="C689" s="128">
        <v>5</v>
      </c>
    </row>
    <row r="690" spans="1:3" x14ac:dyDescent="0.2">
      <c r="A690" s="128">
        <v>10</v>
      </c>
      <c r="B690" s="128">
        <v>12</v>
      </c>
      <c r="C690" s="128">
        <v>6</v>
      </c>
    </row>
    <row r="691" spans="1:3" x14ac:dyDescent="0.2">
      <c r="A691" s="128">
        <v>10</v>
      </c>
      <c r="B691" s="128">
        <v>12</v>
      </c>
      <c r="C691" s="128">
        <v>7</v>
      </c>
    </row>
    <row r="692" spans="1:3" x14ac:dyDescent="0.2">
      <c r="A692" s="128">
        <v>10</v>
      </c>
      <c r="B692" s="128">
        <v>12</v>
      </c>
      <c r="C692" s="128">
        <v>8</v>
      </c>
    </row>
    <row r="693" spans="1:3" x14ac:dyDescent="0.2">
      <c r="A693" s="128">
        <v>10</v>
      </c>
      <c r="B693" s="128">
        <v>12</v>
      </c>
      <c r="C693" s="128">
        <v>9</v>
      </c>
    </row>
    <row r="694" spans="1:3" x14ac:dyDescent="0.2">
      <c r="A694" s="128">
        <v>10</v>
      </c>
      <c r="B694" s="128">
        <v>12</v>
      </c>
      <c r="C694" s="128">
        <v>10</v>
      </c>
    </row>
    <row r="695" spans="1:3" x14ac:dyDescent="0.2">
      <c r="A695" s="128">
        <v>10</v>
      </c>
      <c r="B695" s="128">
        <v>12</v>
      </c>
      <c r="C695" s="128">
        <v>11</v>
      </c>
    </row>
    <row r="696" spans="1:3" x14ac:dyDescent="0.2">
      <c r="A696" s="128">
        <v>10</v>
      </c>
      <c r="B696" s="128">
        <v>12</v>
      </c>
      <c r="C696" s="128">
        <v>12</v>
      </c>
    </row>
    <row r="697" spans="1:3" x14ac:dyDescent="0.2">
      <c r="A697" s="128">
        <v>10</v>
      </c>
      <c r="B697" s="128">
        <v>12</v>
      </c>
      <c r="C697" s="128">
        <v>13</v>
      </c>
    </row>
    <row r="698" spans="1:3" x14ac:dyDescent="0.2">
      <c r="A698" s="128">
        <v>10</v>
      </c>
      <c r="B698" s="128">
        <v>12</v>
      </c>
      <c r="C698" s="128">
        <v>14</v>
      </c>
    </row>
    <row r="699" spans="1:3" x14ac:dyDescent="0.2">
      <c r="A699" s="128">
        <v>10</v>
      </c>
      <c r="B699" s="128">
        <v>13</v>
      </c>
      <c r="C699" s="128">
        <v>2</v>
      </c>
    </row>
    <row r="700" spans="1:3" x14ac:dyDescent="0.2">
      <c r="A700" s="128">
        <v>10</v>
      </c>
      <c r="B700" s="128">
        <v>13</v>
      </c>
      <c r="C700" s="128">
        <v>3</v>
      </c>
    </row>
    <row r="701" spans="1:3" x14ac:dyDescent="0.2">
      <c r="A701" s="128">
        <v>10</v>
      </c>
      <c r="B701" s="128">
        <v>13</v>
      </c>
      <c r="C701" s="128">
        <v>4</v>
      </c>
    </row>
    <row r="702" spans="1:3" x14ac:dyDescent="0.2">
      <c r="A702" s="128">
        <v>10</v>
      </c>
      <c r="B702" s="128">
        <v>13</v>
      </c>
      <c r="C702" s="128">
        <v>5</v>
      </c>
    </row>
    <row r="703" spans="1:3" x14ac:dyDescent="0.2">
      <c r="A703" s="128">
        <v>10</v>
      </c>
      <c r="B703" s="128">
        <v>13</v>
      </c>
      <c r="C703" s="128">
        <v>6</v>
      </c>
    </row>
    <row r="704" spans="1:3" x14ac:dyDescent="0.2">
      <c r="A704" s="128">
        <v>10</v>
      </c>
      <c r="B704" s="128">
        <v>13</v>
      </c>
      <c r="C704" s="128">
        <v>7</v>
      </c>
    </row>
    <row r="705" spans="1:3" x14ac:dyDescent="0.2">
      <c r="A705" s="128">
        <v>10</v>
      </c>
      <c r="B705" s="128">
        <v>13</v>
      </c>
      <c r="C705" s="128">
        <v>8</v>
      </c>
    </row>
    <row r="706" spans="1:3" x14ac:dyDescent="0.2">
      <c r="A706" s="128">
        <v>10</v>
      </c>
      <c r="B706" s="128">
        <v>13</v>
      </c>
      <c r="C706" s="128">
        <v>9</v>
      </c>
    </row>
    <row r="707" spans="1:3" x14ac:dyDescent="0.2">
      <c r="A707" s="128">
        <v>10</v>
      </c>
      <c r="B707" s="128">
        <v>13</v>
      </c>
      <c r="C707" s="128">
        <v>10</v>
      </c>
    </row>
    <row r="708" spans="1:3" x14ac:dyDescent="0.2">
      <c r="A708" s="128">
        <v>10</v>
      </c>
      <c r="B708" s="128">
        <v>13</v>
      </c>
      <c r="C708" s="128">
        <v>11</v>
      </c>
    </row>
    <row r="709" spans="1:3" x14ac:dyDescent="0.2">
      <c r="A709" s="128">
        <v>10</v>
      </c>
      <c r="B709" s="128">
        <v>13</v>
      </c>
      <c r="C709" s="128">
        <v>12</v>
      </c>
    </row>
    <row r="710" spans="1:3" x14ac:dyDescent="0.2">
      <c r="A710" s="128">
        <v>10</v>
      </c>
      <c r="B710" s="128">
        <v>13</v>
      </c>
      <c r="C710" s="128">
        <v>13</v>
      </c>
    </row>
    <row r="711" spans="1:3" x14ac:dyDescent="0.2">
      <c r="A711" s="128">
        <v>10</v>
      </c>
      <c r="B711" s="128">
        <v>13</v>
      </c>
      <c r="C711" s="128">
        <v>14</v>
      </c>
    </row>
    <row r="712" spans="1:3" x14ac:dyDescent="0.2">
      <c r="A712" s="128">
        <v>10</v>
      </c>
      <c r="B712" s="128">
        <v>14</v>
      </c>
      <c r="C712" s="128">
        <v>2</v>
      </c>
    </row>
    <row r="713" spans="1:3" x14ac:dyDescent="0.2">
      <c r="A713" s="128">
        <v>10</v>
      </c>
      <c r="B713" s="128">
        <v>14</v>
      </c>
      <c r="C713" s="128">
        <v>3</v>
      </c>
    </row>
    <row r="714" spans="1:3" x14ac:dyDescent="0.2">
      <c r="A714" s="128">
        <v>10</v>
      </c>
      <c r="B714" s="128">
        <v>14</v>
      </c>
      <c r="C714" s="128">
        <v>4</v>
      </c>
    </row>
    <row r="715" spans="1:3" x14ac:dyDescent="0.2">
      <c r="A715" s="128">
        <v>10</v>
      </c>
      <c r="B715" s="128">
        <v>14</v>
      </c>
      <c r="C715" s="128">
        <v>5</v>
      </c>
    </row>
    <row r="716" spans="1:3" x14ac:dyDescent="0.2">
      <c r="A716" s="128">
        <v>10</v>
      </c>
      <c r="B716" s="128">
        <v>14</v>
      </c>
      <c r="C716" s="128">
        <v>6</v>
      </c>
    </row>
    <row r="717" spans="1:3" x14ac:dyDescent="0.2">
      <c r="A717" s="128">
        <v>10</v>
      </c>
      <c r="B717" s="128">
        <v>14</v>
      </c>
      <c r="C717" s="128">
        <v>7</v>
      </c>
    </row>
    <row r="718" spans="1:3" x14ac:dyDescent="0.2">
      <c r="A718" s="128">
        <v>10</v>
      </c>
      <c r="B718" s="128">
        <v>14</v>
      </c>
      <c r="C718" s="128">
        <v>8</v>
      </c>
    </row>
    <row r="719" spans="1:3" x14ac:dyDescent="0.2">
      <c r="A719" s="128">
        <v>10</v>
      </c>
      <c r="B719" s="128">
        <v>14</v>
      </c>
      <c r="C719" s="128">
        <v>9</v>
      </c>
    </row>
    <row r="720" spans="1:3" x14ac:dyDescent="0.2">
      <c r="A720" s="128">
        <v>10</v>
      </c>
      <c r="B720" s="128">
        <v>14</v>
      </c>
      <c r="C720" s="128">
        <v>10</v>
      </c>
    </row>
    <row r="721" spans="1:3" x14ac:dyDescent="0.2">
      <c r="A721" s="128">
        <v>10</v>
      </c>
      <c r="B721" s="128">
        <v>14</v>
      </c>
      <c r="C721" s="128">
        <v>11</v>
      </c>
    </row>
    <row r="722" spans="1:3" x14ac:dyDescent="0.2">
      <c r="A722" s="128">
        <v>10</v>
      </c>
      <c r="B722" s="128">
        <v>14</v>
      </c>
      <c r="C722" s="128">
        <v>12</v>
      </c>
    </row>
    <row r="723" spans="1:3" x14ac:dyDescent="0.2">
      <c r="A723" s="128">
        <v>10</v>
      </c>
      <c r="B723" s="128">
        <v>14</v>
      </c>
      <c r="C723" s="128">
        <v>13</v>
      </c>
    </row>
    <row r="724" spans="1:3" x14ac:dyDescent="0.2">
      <c r="A724" s="128">
        <v>10</v>
      </c>
      <c r="B724" s="128">
        <v>14</v>
      </c>
      <c r="C724" s="128">
        <v>14</v>
      </c>
    </row>
    <row r="725" spans="1:3" x14ac:dyDescent="0.2">
      <c r="A725" s="128">
        <v>10</v>
      </c>
      <c r="B725" s="128">
        <v>15</v>
      </c>
      <c r="C725" s="128">
        <v>2</v>
      </c>
    </row>
    <row r="726" spans="1:3" x14ac:dyDescent="0.2">
      <c r="A726" s="128">
        <v>10</v>
      </c>
      <c r="B726" s="128">
        <v>15</v>
      </c>
      <c r="C726" s="128">
        <v>3</v>
      </c>
    </row>
    <row r="727" spans="1:3" x14ac:dyDescent="0.2">
      <c r="A727" s="128">
        <v>10</v>
      </c>
      <c r="B727" s="128">
        <v>15</v>
      </c>
      <c r="C727" s="128">
        <v>4</v>
      </c>
    </row>
    <row r="728" spans="1:3" x14ac:dyDescent="0.2">
      <c r="A728" s="128">
        <v>10</v>
      </c>
      <c r="B728" s="128">
        <v>15</v>
      </c>
      <c r="C728" s="128">
        <v>5</v>
      </c>
    </row>
    <row r="729" spans="1:3" x14ac:dyDescent="0.2">
      <c r="A729" s="128">
        <v>10</v>
      </c>
      <c r="B729" s="128">
        <v>15</v>
      </c>
      <c r="C729" s="128">
        <v>6</v>
      </c>
    </row>
    <row r="730" spans="1:3" x14ac:dyDescent="0.2">
      <c r="A730" s="128">
        <v>10</v>
      </c>
      <c r="B730" s="128">
        <v>15</v>
      </c>
      <c r="C730" s="128">
        <v>7</v>
      </c>
    </row>
    <row r="731" spans="1:3" x14ac:dyDescent="0.2">
      <c r="A731" s="128">
        <v>10</v>
      </c>
      <c r="B731" s="128">
        <v>15</v>
      </c>
      <c r="C731" s="128">
        <v>8</v>
      </c>
    </row>
    <row r="732" spans="1:3" x14ac:dyDescent="0.2">
      <c r="A732" s="128">
        <v>10</v>
      </c>
      <c r="B732" s="128">
        <v>15</v>
      </c>
      <c r="C732" s="128">
        <v>9</v>
      </c>
    </row>
    <row r="733" spans="1:3" x14ac:dyDescent="0.2">
      <c r="A733" s="128">
        <v>10</v>
      </c>
      <c r="B733" s="128">
        <v>15</v>
      </c>
      <c r="C733" s="128">
        <v>10</v>
      </c>
    </row>
    <row r="734" spans="1:3" x14ac:dyDescent="0.2">
      <c r="A734" s="128">
        <v>10</v>
      </c>
      <c r="B734" s="128">
        <v>15</v>
      </c>
      <c r="C734" s="128">
        <v>11</v>
      </c>
    </row>
    <row r="735" spans="1:3" x14ac:dyDescent="0.2">
      <c r="A735" s="128">
        <v>10</v>
      </c>
      <c r="B735" s="128">
        <v>15</v>
      </c>
      <c r="C735" s="128">
        <v>12</v>
      </c>
    </row>
    <row r="736" spans="1:3" x14ac:dyDescent="0.2">
      <c r="A736" s="128">
        <v>10</v>
      </c>
      <c r="B736" s="128">
        <v>15</v>
      </c>
      <c r="C736" s="128">
        <v>13</v>
      </c>
    </row>
    <row r="737" spans="1:3" x14ac:dyDescent="0.2">
      <c r="A737" s="128">
        <v>10</v>
      </c>
      <c r="B737" s="128">
        <v>15</v>
      </c>
      <c r="C737" s="128">
        <v>14</v>
      </c>
    </row>
    <row r="738" spans="1:3" x14ac:dyDescent="0.2">
      <c r="A738" s="128">
        <v>10</v>
      </c>
      <c r="B738" s="128">
        <v>16</v>
      </c>
      <c r="C738" s="128">
        <v>2</v>
      </c>
    </row>
    <row r="739" spans="1:3" x14ac:dyDescent="0.2">
      <c r="A739" s="128">
        <v>10</v>
      </c>
      <c r="B739" s="128">
        <v>16</v>
      </c>
      <c r="C739" s="128">
        <v>3</v>
      </c>
    </row>
    <row r="740" spans="1:3" x14ac:dyDescent="0.2">
      <c r="A740" s="128">
        <v>10</v>
      </c>
      <c r="B740" s="128">
        <v>16</v>
      </c>
      <c r="C740" s="128">
        <v>4</v>
      </c>
    </row>
    <row r="741" spans="1:3" x14ac:dyDescent="0.2">
      <c r="A741" s="128">
        <v>10</v>
      </c>
      <c r="B741" s="128">
        <v>16</v>
      </c>
      <c r="C741" s="128">
        <v>5</v>
      </c>
    </row>
    <row r="742" spans="1:3" x14ac:dyDescent="0.2">
      <c r="A742" s="128">
        <v>10</v>
      </c>
      <c r="B742" s="128">
        <v>16</v>
      </c>
      <c r="C742" s="128">
        <v>6</v>
      </c>
    </row>
    <row r="743" spans="1:3" x14ac:dyDescent="0.2">
      <c r="A743" s="128">
        <v>10</v>
      </c>
      <c r="B743" s="128">
        <v>16</v>
      </c>
      <c r="C743" s="128">
        <v>7</v>
      </c>
    </row>
    <row r="744" spans="1:3" x14ac:dyDescent="0.2">
      <c r="A744" s="128">
        <v>10</v>
      </c>
      <c r="B744" s="128">
        <v>16</v>
      </c>
      <c r="C744" s="128">
        <v>8</v>
      </c>
    </row>
    <row r="745" spans="1:3" x14ac:dyDescent="0.2">
      <c r="A745" s="128">
        <v>10</v>
      </c>
      <c r="B745" s="128">
        <v>16</v>
      </c>
      <c r="C745" s="128">
        <v>9</v>
      </c>
    </row>
    <row r="746" spans="1:3" x14ac:dyDescent="0.2">
      <c r="A746" s="128">
        <v>10</v>
      </c>
      <c r="B746" s="128">
        <v>16</v>
      </c>
      <c r="C746" s="128">
        <v>10</v>
      </c>
    </row>
    <row r="747" spans="1:3" x14ac:dyDescent="0.2">
      <c r="A747" s="128">
        <v>10</v>
      </c>
      <c r="B747" s="128">
        <v>16</v>
      </c>
      <c r="C747" s="128">
        <v>11</v>
      </c>
    </row>
    <row r="748" spans="1:3" x14ac:dyDescent="0.2">
      <c r="A748" s="128">
        <v>10</v>
      </c>
      <c r="B748" s="128">
        <v>16</v>
      </c>
      <c r="C748" s="128">
        <v>12</v>
      </c>
    </row>
    <row r="749" spans="1:3" x14ac:dyDescent="0.2">
      <c r="A749" s="128">
        <v>10</v>
      </c>
      <c r="B749" s="128">
        <v>16</v>
      </c>
      <c r="C749" s="128">
        <v>13</v>
      </c>
    </row>
    <row r="750" spans="1:3" x14ac:dyDescent="0.2">
      <c r="A750" s="128">
        <v>10</v>
      </c>
      <c r="B750" s="128">
        <v>16</v>
      </c>
      <c r="C750" s="128">
        <v>14</v>
      </c>
    </row>
    <row r="751" spans="1:3" x14ac:dyDescent="0.2">
      <c r="A751" s="128">
        <v>10</v>
      </c>
      <c r="B751" s="128">
        <v>17</v>
      </c>
      <c r="C751" s="128">
        <v>2</v>
      </c>
    </row>
    <row r="752" spans="1:3" x14ac:dyDescent="0.2">
      <c r="A752" s="128">
        <v>10</v>
      </c>
      <c r="B752" s="128">
        <v>17</v>
      </c>
      <c r="C752" s="128">
        <v>3</v>
      </c>
    </row>
    <row r="753" spans="1:3" x14ac:dyDescent="0.2">
      <c r="A753" s="128">
        <v>10</v>
      </c>
      <c r="B753" s="128">
        <v>17</v>
      </c>
      <c r="C753" s="128">
        <v>4</v>
      </c>
    </row>
    <row r="754" spans="1:3" x14ac:dyDescent="0.2">
      <c r="A754" s="128">
        <v>10</v>
      </c>
      <c r="B754" s="128">
        <v>17</v>
      </c>
      <c r="C754" s="128">
        <v>5</v>
      </c>
    </row>
    <row r="755" spans="1:3" x14ac:dyDescent="0.2">
      <c r="A755" s="128">
        <v>10</v>
      </c>
      <c r="B755" s="128">
        <v>17</v>
      </c>
      <c r="C755" s="128">
        <v>6</v>
      </c>
    </row>
    <row r="756" spans="1:3" x14ac:dyDescent="0.2">
      <c r="A756" s="128">
        <v>10</v>
      </c>
      <c r="B756" s="128">
        <v>17</v>
      </c>
      <c r="C756" s="128">
        <v>7</v>
      </c>
    </row>
    <row r="757" spans="1:3" x14ac:dyDescent="0.2">
      <c r="A757" s="128">
        <v>10</v>
      </c>
      <c r="B757" s="128">
        <v>17</v>
      </c>
      <c r="C757" s="128">
        <v>8</v>
      </c>
    </row>
    <row r="758" spans="1:3" x14ac:dyDescent="0.2">
      <c r="A758" s="128">
        <v>10</v>
      </c>
      <c r="B758" s="128">
        <v>17</v>
      </c>
      <c r="C758" s="128">
        <v>9</v>
      </c>
    </row>
    <row r="759" spans="1:3" x14ac:dyDescent="0.2">
      <c r="A759" s="128">
        <v>10</v>
      </c>
      <c r="B759" s="128">
        <v>17</v>
      </c>
      <c r="C759" s="128">
        <v>10</v>
      </c>
    </row>
    <row r="760" spans="1:3" x14ac:dyDescent="0.2">
      <c r="A760" s="128">
        <v>10</v>
      </c>
      <c r="B760" s="128">
        <v>17</v>
      </c>
      <c r="C760" s="128">
        <v>11</v>
      </c>
    </row>
    <row r="761" spans="1:3" x14ac:dyDescent="0.2">
      <c r="A761" s="128">
        <v>10</v>
      </c>
      <c r="B761" s="128">
        <v>17</v>
      </c>
      <c r="C761" s="128">
        <v>12</v>
      </c>
    </row>
    <row r="762" spans="1:3" x14ac:dyDescent="0.2">
      <c r="A762" s="128">
        <v>10</v>
      </c>
      <c r="B762" s="128">
        <v>17</v>
      </c>
      <c r="C762" s="128">
        <v>13</v>
      </c>
    </row>
    <row r="763" spans="1:3" x14ac:dyDescent="0.2">
      <c r="A763" s="128">
        <v>10</v>
      </c>
      <c r="B763" s="128">
        <v>17</v>
      </c>
      <c r="C763" s="128">
        <v>14</v>
      </c>
    </row>
    <row r="764" spans="1:3" x14ac:dyDescent="0.2">
      <c r="A764" s="128">
        <v>10</v>
      </c>
      <c r="B764" s="128">
        <v>18</v>
      </c>
      <c r="C764" s="128">
        <v>2</v>
      </c>
    </row>
    <row r="765" spans="1:3" x14ac:dyDescent="0.2">
      <c r="A765" s="128">
        <v>10</v>
      </c>
      <c r="B765" s="128">
        <v>18</v>
      </c>
      <c r="C765" s="128">
        <v>3</v>
      </c>
    </row>
    <row r="766" spans="1:3" x14ac:dyDescent="0.2">
      <c r="A766" s="128">
        <v>10</v>
      </c>
      <c r="B766" s="128">
        <v>18</v>
      </c>
      <c r="C766" s="128">
        <v>4</v>
      </c>
    </row>
    <row r="767" spans="1:3" x14ac:dyDescent="0.2">
      <c r="A767" s="128">
        <v>10</v>
      </c>
      <c r="B767" s="128">
        <v>18</v>
      </c>
      <c r="C767" s="128">
        <v>5</v>
      </c>
    </row>
    <row r="768" spans="1:3" x14ac:dyDescent="0.2">
      <c r="A768" s="128">
        <v>10</v>
      </c>
      <c r="B768" s="128">
        <v>18</v>
      </c>
      <c r="C768" s="128">
        <v>6</v>
      </c>
    </row>
    <row r="769" spans="1:3" x14ac:dyDescent="0.2">
      <c r="A769" s="128">
        <v>10</v>
      </c>
      <c r="B769" s="128">
        <v>18</v>
      </c>
      <c r="C769" s="128">
        <v>7</v>
      </c>
    </row>
    <row r="770" spans="1:3" x14ac:dyDescent="0.2">
      <c r="A770" s="128">
        <v>10</v>
      </c>
      <c r="B770" s="128">
        <v>18</v>
      </c>
      <c r="C770" s="128">
        <v>8</v>
      </c>
    </row>
    <row r="771" spans="1:3" x14ac:dyDescent="0.2">
      <c r="A771" s="128">
        <v>10</v>
      </c>
      <c r="B771" s="128">
        <v>18</v>
      </c>
      <c r="C771" s="128">
        <v>9</v>
      </c>
    </row>
    <row r="772" spans="1:3" x14ac:dyDescent="0.2">
      <c r="A772" s="128">
        <v>10</v>
      </c>
      <c r="B772" s="128">
        <v>18</v>
      </c>
      <c r="C772" s="128">
        <v>10</v>
      </c>
    </row>
    <row r="773" spans="1:3" x14ac:dyDescent="0.2">
      <c r="A773" s="128">
        <v>10</v>
      </c>
      <c r="B773" s="128">
        <v>18</v>
      </c>
      <c r="C773" s="128">
        <v>11</v>
      </c>
    </row>
    <row r="774" spans="1:3" x14ac:dyDescent="0.2">
      <c r="A774" s="128">
        <v>10</v>
      </c>
      <c r="B774" s="128">
        <v>18</v>
      </c>
      <c r="C774" s="128">
        <v>12</v>
      </c>
    </row>
    <row r="775" spans="1:3" x14ac:dyDescent="0.2">
      <c r="A775" s="128">
        <v>10</v>
      </c>
      <c r="B775" s="128">
        <v>18</v>
      </c>
      <c r="C775" s="128">
        <v>13</v>
      </c>
    </row>
    <row r="776" spans="1:3" x14ac:dyDescent="0.2">
      <c r="A776" s="128">
        <v>10</v>
      </c>
      <c r="B776" s="128">
        <v>18</v>
      </c>
      <c r="C776" s="128">
        <v>14</v>
      </c>
    </row>
    <row r="777" spans="1:3" x14ac:dyDescent="0.2">
      <c r="A777" s="128">
        <v>10</v>
      </c>
      <c r="B777" s="128">
        <v>19</v>
      </c>
      <c r="C777" s="128">
        <v>2</v>
      </c>
    </row>
    <row r="778" spans="1:3" x14ac:dyDescent="0.2">
      <c r="A778" s="128">
        <v>10</v>
      </c>
      <c r="B778" s="128">
        <v>19</v>
      </c>
      <c r="C778" s="128">
        <v>3</v>
      </c>
    </row>
    <row r="779" spans="1:3" x14ac:dyDescent="0.2">
      <c r="A779" s="128">
        <v>10</v>
      </c>
      <c r="B779" s="128">
        <v>19</v>
      </c>
      <c r="C779" s="128">
        <v>4</v>
      </c>
    </row>
    <row r="780" spans="1:3" x14ac:dyDescent="0.2">
      <c r="A780" s="128">
        <v>10</v>
      </c>
      <c r="B780" s="128">
        <v>19</v>
      </c>
      <c r="C780" s="128">
        <v>5</v>
      </c>
    </row>
    <row r="781" spans="1:3" x14ac:dyDescent="0.2">
      <c r="A781" s="128">
        <v>10</v>
      </c>
      <c r="B781" s="128">
        <v>19</v>
      </c>
      <c r="C781" s="128">
        <v>6</v>
      </c>
    </row>
    <row r="782" spans="1:3" x14ac:dyDescent="0.2">
      <c r="A782" s="128">
        <v>10</v>
      </c>
      <c r="B782" s="128">
        <v>19</v>
      </c>
      <c r="C782" s="128">
        <v>7</v>
      </c>
    </row>
    <row r="783" spans="1:3" x14ac:dyDescent="0.2">
      <c r="A783" s="128">
        <v>10</v>
      </c>
      <c r="B783" s="128">
        <v>19</v>
      </c>
      <c r="C783" s="128">
        <v>8</v>
      </c>
    </row>
    <row r="784" spans="1:3" x14ac:dyDescent="0.2">
      <c r="A784" s="128">
        <v>10</v>
      </c>
      <c r="B784" s="128">
        <v>19</v>
      </c>
      <c r="C784" s="128">
        <v>9</v>
      </c>
    </row>
    <row r="785" spans="1:3" x14ac:dyDescent="0.2">
      <c r="A785" s="128">
        <v>10</v>
      </c>
      <c r="B785" s="128">
        <v>19</v>
      </c>
      <c r="C785" s="128">
        <v>10</v>
      </c>
    </row>
    <row r="786" spans="1:3" x14ac:dyDescent="0.2">
      <c r="A786" s="128">
        <v>10</v>
      </c>
      <c r="B786" s="128">
        <v>19</v>
      </c>
      <c r="C786" s="128">
        <v>11</v>
      </c>
    </row>
    <row r="787" spans="1:3" x14ac:dyDescent="0.2">
      <c r="A787" s="128">
        <v>10</v>
      </c>
      <c r="B787" s="128">
        <v>19</v>
      </c>
      <c r="C787" s="128">
        <v>12</v>
      </c>
    </row>
    <row r="788" spans="1:3" x14ac:dyDescent="0.2">
      <c r="A788" s="128">
        <v>10</v>
      </c>
      <c r="B788" s="128">
        <v>19</v>
      </c>
      <c r="C788" s="128">
        <v>13</v>
      </c>
    </row>
    <row r="789" spans="1:3" x14ac:dyDescent="0.2">
      <c r="A789" s="128">
        <v>10</v>
      </c>
      <c r="B789" s="128">
        <v>19</v>
      </c>
      <c r="C789" s="128">
        <v>14</v>
      </c>
    </row>
    <row r="790" spans="1:3" x14ac:dyDescent="0.2">
      <c r="A790" s="128">
        <v>10</v>
      </c>
      <c r="B790" s="128">
        <v>20</v>
      </c>
      <c r="C790" s="128">
        <v>2</v>
      </c>
    </row>
    <row r="791" spans="1:3" x14ac:dyDescent="0.2">
      <c r="A791" s="128">
        <v>10</v>
      </c>
      <c r="B791" s="128">
        <v>20</v>
      </c>
      <c r="C791" s="128">
        <v>3</v>
      </c>
    </row>
    <row r="792" spans="1:3" x14ac:dyDescent="0.2">
      <c r="A792" s="128">
        <v>10</v>
      </c>
      <c r="B792" s="128">
        <v>20</v>
      </c>
      <c r="C792" s="128">
        <v>4</v>
      </c>
    </row>
    <row r="793" spans="1:3" x14ac:dyDescent="0.2">
      <c r="A793" s="128">
        <v>10</v>
      </c>
      <c r="B793" s="128">
        <v>20</v>
      </c>
      <c r="C793" s="128">
        <v>5</v>
      </c>
    </row>
    <row r="794" spans="1:3" x14ac:dyDescent="0.2">
      <c r="A794" s="128">
        <v>10</v>
      </c>
      <c r="B794" s="128">
        <v>20</v>
      </c>
      <c r="C794" s="128">
        <v>6</v>
      </c>
    </row>
    <row r="795" spans="1:3" x14ac:dyDescent="0.2">
      <c r="A795" s="128">
        <v>10</v>
      </c>
      <c r="B795" s="128">
        <v>20</v>
      </c>
      <c r="C795" s="128">
        <v>7</v>
      </c>
    </row>
    <row r="796" spans="1:3" x14ac:dyDescent="0.2">
      <c r="A796" s="128">
        <v>10</v>
      </c>
      <c r="B796" s="128">
        <v>20</v>
      </c>
      <c r="C796" s="128">
        <v>8</v>
      </c>
    </row>
    <row r="797" spans="1:3" x14ac:dyDescent="0.2">
      <c r="A797" s="128">
        <v>10</v>
      </c>
      <c r="B797" s="128">
        <v>20</v>
      </c>
      <c r="C797" s="128">
        <v>9</v>
      </c>
    </row>
    <row r="798" spans="1:3" x14ac:dyDescent="0.2">
      <c r="A798" s="128">
        <v>10</v>
      </c>
      <c r="B798" s="128">
        <v>20</v>
      </c>
      <c r="C798" s="128">
        <v>10</v>
      </c>
    </row>
    <row r="799" spans="1:3" x14ac:dyDescent="0.2">
      <c r="A799" s="128">
        <v>10</v>
      </c>
      <c r="B799" s="128">
        <v>20</v>
      </c>
      <c r="C799" s="128">
        <v>11</v>
      </c>
    </row>
    <row r="800" spans="1:3" x14ac:dyDescent="0.2">
      <c r="A800" s="128">
        <v>10</v>
      </c>
      <c r="B800" s="128">
        <v>20</v>
      </c>
      <c r="C800" s="128">
        <v>12</v>
      </c>
    </row>
    <row r="801" spans="1:3" x14ac:dyDescent="0.2">
      <c r="A801" s="128">
        <v>10</v>
      </c>
      <c r="B801" s="128">
        <v>20</v>
      </c>
      <c r="C801" s="128">
        <v>13</v>
      </c>
    </row>
    <row r="802" spans="1:3" x14ac:dyDescent="0.2">
      <c r="A802" s="128">
        <v>10</v>
      </c>
      <c r="B802" s="128">
        <v>20</v>
      </c>
      <c r="C802" s="128">
        <v>14</v>
      </c>
    </row>
    <row r="803" spans="1:3" x14ac:dyDescent="0.2">
      <c r="A803" s="128">
        <v>10</v>
      </c>
      <c r="B803" s="128">
        <v>21</v>
      </c>
      <c r="C803" s="128">
        <v>2</v>
      </c>
    </row>
    <row r="804" spans="1:3" x14ac:dyDescent="0.2">
      <c r="A804" s="128">
        <v>10</v>
      </c>
      <c r="B804" s="128">
        <v>21</v>
      </c>
      <c r="C804" s="128">
        <v>3</v>
      </c>
    </row>
    <row r="805" spans="1:3" x14ac:dyDescent="0.2">
      <c r="A805" s="128">
        <v>10</v>
      </c>
      <c r="B805" s="128">
        <v>21</v>
      </c>
      <c r="C805" s="128">
        <v>4</v>
      </c>
    </row>
    <row r="806" spans="1:3" x14ac:dyDescent="0.2">
      <c r="A806" s="128">
        <v>10</v>
      </c>
      <c r="B806" s="128">
        <v>21</v>
      </c>
      <c r="C806" s="128">
        <v>5</v>
      </c>
    </row>
    <row r="807" spans="1:3" x14ac:dyDescent="0.2">
      <c r="A807" s="128">
        <v>10</v>
      </c>
      <c r="B807" s="128">
        <v>21</v>
      </c>
      <c r="C807" s="128">
        <v>6</v>
      </c>
    </row>
    <row r="808" spans="1:3" x14ac:dyDescent="0.2">
      <c r="A808" s="128">
        <v>10</v>
      </c>
      <c r="B808" s="128">
        <v>21</v>
      </c>
      <c r="C808" s="128">
        <v>7</v>
      </c>
    </row>
    <row r="809" spans="1:3" x14ac:dyDescent="0.2">
      <c r="A809" s="128">
        <v>10</v>
      </c>
      <c r="B809" s="128">
        <v>21</v>
      </c>
      <c r="C809" s="128">
        <v>8</v>
      </c>
    </row>
    <row r="810" spans="1:3" x14ac:dyDescent="0.2">
      <c r="A810" s="128">
        <v>10</v>
      </c>
      <c r="B810" s="128">
        <v>21</v>
      </c>
      <c r="C810" s="128">
        <v>9</v>
      </c>
    </row>
    <row r="811" spans="1:3" x14ac:dyDescent="0.2">
      <c r="A811" s="128">
        <v>10</v>
      </c>
      <c r="B811" s="128">
        <v>21</v>
      </c>
      <c r="C811" s="128">
        <v>10</v>
      </c>
    </row>
    <row r="812" spans="1:3" x14ac:dyDescent="0.2">
      <c r="A812" s="128">
        <v>10</v>
      </c>
      <c r="B812" s="128">
        <v>21</v>
      </c>
      <c r="C812" s="128">
        <v>11</v>
      </c>
    </row>
    <row r="813" spans="1:3" x14ac:dyDescent="0.2">
      <c r="A813" s="128">
        <v>10</v>
      </c>
      <c r="B813" s="128">
        <v>21</v>
      </c>
      <c r="C813" s="128">
        <v>12</v>
      </c>
    </row>
    <row r="814" spans="1:3" x14ac:dyDescent="0.2">
      <c r="A814" s="128">
        <v>10</v>
      </c>
      <c r="B814" s="128">
        <v>21</v>
      </c>
      <c r="C814" s="128">
        <v>13</v>
      </c>
    </row>
    <row r="815" spans="1:3" x14ac:dyDescent="0.2">
      <c r="A815" s="128">
        <v>10</v>
      </c>
      <c r="B815" s="128">
        <v>21</v>
      </c>
      <c r="C815" s="128">
        <v>14</v>
      </c>
    </row>
    <row r="816" spans="1:3" x14ac:dyDescent="0.2">
      <c r="A816" s="128">
        <v>10</v>
      </c>
      <c r="B816" s="128">
        <v>22</v>
      </c>
      <c r="C816" s="128">
        <v>2</v>
      </c>
    </row>
    <row r="817" spans="1:3" x14ac:dyDescent="0.2">
      <c r="A817" s="128">
        <v>10</v>
      </c>
      <c r="B817" s="128">
        <v>22</v>
      </c>
      <c r="C817" s="128">
        <v>3</v>
      </c>
    </row>
    <row r="818" spans="1:3" x14ac:dyDescent="0.2">
      <c r="A818" s="128">
        <v>10</v>
      </c>
      <c r="B818" s="128">
        <v>22</v>
      </c>
      <c r="C818" s="128">
        <v>4</v>
      </c>
    </row>
    <row r="819" spans="1:3" x14ac:dyDescent="0.2">
      <c r="A819" s="128">
        <v>10</v>
      </c>
      <c r="B819" s="128">
        <v>22</v>
      </c>
      <c r="C819" s="128">
        <v>5</v>
      </c>
    </row>
    <row r="820" spans="1:3" x14ac:dyDescent="0.2">
      <c r="A820" s="128">
        <v>10</v>
      </c>
      <c r="B820" s="128">
        <v>22</v>
      </c>
      <c r="C820" s="128">
        <v>6</v>
      </c>
    </row>
    <row r="821" spans="1:3" x14ac:dyDescent="0.2">
      <c r="A821" s="128">
        <v>10</v>
      </c>
      <c r="B821" s="128">
        <v>22</v>
      </c>
      <c r="C821" s="128">
        <v>7</v>
      </c>
    </row>
    <row r="822" spans="1:3" x14ac:dyDescent="0.2">
      <c r="A822" s="128">
        <v>10</v>
      </c>
      <c r="B822" s="128">
        <v>22</v>
      </c>
      <c r="C822" s="128">
        <v>8</v>
      </c>
    </row>
    <row r="823" spans="1:3" x14ac:dyDescent="0.2">
      <c r="A823" s="128">
        <v>10</v>
      </c>
      <c r="B823" s="128">
        <v>22</v>
      </c>
      <c r="C823" s="128">
        <v>9</v>
      </c>
    </row>
    <row r="824" spans="1:3" x14ac:dyDescent="0.2">
      <c r="A824" s="128">
        <v>10</v>
      </c>
      <c r="B824" s="128">
        <v>22</v>
      </c>
      <c r="C824" s="128">
        <v>10</v>
      </c>
    </row>
    <row r="825" spans="1:3" x14ac:dyDescent="0.2">
      <c r="A825" s="128">
        <v>10</v>
      </c>
      <c r="B825" s="128">
        <v>22</v>
      </c>
      <c r="C825" s="128">
        <v>11</v>
      </c>
    </row>
    <row r="826" spans="1:3" x14ac:dyDescent="0.2">
      <c r="A826" s="128">
        <v>10</v>
      </c>
      <c r="B826" s="128">
        <v>22</v>
      </c>
      <c r="C826" s="128">
        <v>12</v>
      </c>
    </row>
    <row r="827" spans="1:3" x14ac:dyDescent="0.2">
      <c r="A827" s="128">
        <v>10</v>
      </c>
      <c r="B827" s="128">
        <v>22</v>
      </c>
      <c r="C827" s="128">
        <v>13</v>
      </c>
    </row>
    <row r="828" spans="1:3" x14ac:dyDescent="0.2">
      <c r="A828" s="128">
        <v>10</v>
      </c>
      <c r="B828" s="128">
        <v>22</v>
      </c>
      <c r="C828" s="128">
        <v>14</v>
      </c>
    </row>
    <row r="829" spans="1:3" x14ac:dyDescent="0.2">
      <c r="A829" s="128">
        <v>10</v>
      </c>
      <c r="B829" s="128">
        <v>23</v>
      </c>
      <c r="C829" s="128">
        <v>2</v>
      </c>
    </row>
    <row r="830" spans="1:3" x14ac:dyDescent="0.2">
      <c r="A830" s="128">
        <v>10</v>
      </c>
      <c r="B830" s="128">
        <v>23</v>
      </c>
      <c r="C830" s="128">
        <v>3</v>
      </c>
    </row>
    <row r="831" spans="1:3" x14ac:dyDescent="0.2">
      <c r="A831" s="128">
        <v>10</v>
      </c>
      <c r="B831" s="128">
        <v>23</v>
      </c>
      <c r="C831" s="128">
        <v>4</v>
      </c>
    </row>
    <row r="832" spans="1:3" x14ac:dyDescent="0.2">
      <c r="A832" s="128">
        <v>10</v>
      </c>
      <c r="B832" s="128">
        <v>23</v>
      </c>
      <c r="C832" s="128">
        <v>5</v>
      </c>
    </row>
    <row r="833" spans="1:3" x14ac:dyDescent="0.2">
      <c r="A833" s="128">
        <v>10</v>
      </c>
      <c r="B833" s="128">
        <v>23</v>
      </c>
      <c r="C833" s="128">
        <v>6</v>
      </c>
    </row>
    <row r="834" spans="1:3" x14ac:dyDescent="0.2">
      <c r="A834" s="128">
        <v>10</v>
      </c>
      <c r="B834" s="128">
        <v>23</v>
      </c>
      <c r="C834" s="128">
        <v>7</v>
      </c>
    </row>
    <row r="835" spans="1:3" x14ac:dyDescent="0.2">
      <c r="A835" s="128">
        <v>10</v>
      </c>
      <c r="B835" s="128">
        <v>23</v>
      </c>
      <c r="C835" s="128">
        <v>8</v>
      </c>
    </row>
    <row r="836" spans="1:3" x14ac:dyDescent="0.2">
      <c r="A836" s="128">
        <v>10</v>
      </c>
      <c r="B836" s="128">
        <v>23</v>
      </c>
      <c r="C836" s="128">
        <v>9</v>
      </c>
    </row>
    <row r="837" spans="1:3" x14ac:dyDescent="0.2">
      <c r="A837" s="128">
        <v>10</v>
      </c>
      <c r="B837" s="128">
        <v>23</v>
      </c>
      <c r="C837" s="128">
        <v>10</v>
      </c>
    </row>
    <row r="838" spans="1:3" x14ac:dyDescent="0.2">
      <c r="A838" s="128">
        <v>10</v>
      </c>
      <c r="B838" s="128">
        <v>23</v>
      </c>
      <c r="C838" s="128">
        <v>11</v>
      </c>
    </row>
    <row r="839" spans="1:3" x14ac:dyDescent="0.2">
      <c r="A839" s="128">
        <v>10</v>
      </c>
      <c r="B839" s="128">
        <v>23</v>
      </c>
      <c r="C839" s="128">
        <v>12</v>
      </c>
    </row>
    <row r="840" spans="1:3" x14ac:dyDescent="0.2">
      <c r="A840" s="128">
        <v>10</v>
      </c>
      <c r="B840" s="128">
        <v>23</v>
      </c>
      <c r="C840" s="128">
        <v>13</v>
      </c>
    </row>
    <row r="841" spans="1:3" x14ac:dyDescent="0.2">
      <c r="A841" s="128">
        <v>10</v>
      </c>
      <c r="B841" s="128">
        <v>23</v>
      </c>
      <c r="C841" s="128">
        <v>14</v>
      </c>
    </row>
    <row r="842" spans="1:3" x14ac:dyDescent="0.2">
      <c r="A842" s="128">
        <v>10</v>
      </c>
      <c r="B842" s="128">
        <v>24</v>
      </c>
      <c r="C842" s="128">
        <v>2</v>
      </c>
    </row>
    <row r="843" spans="1:3" x14ac:dyDescent="0.2">
      <c r="A843" s="128">
        <v>10</v>
      </c>
      <c r="B843" s="128">
        <v>24</v>
      </c>
      <c r="C843" s="128">
        <v>3</v>
      </c>
    </row>
    <row r="844" spans="1:3" x14ac:dyDescent="0.2">
      <c r="A844" s="128">
        <v>10</v>
      </c>
      <c r="B844" s="128">
        <v>24</v>
      </c>
      <c r="C844" s="128">
        <v>4</v>
      </c>
    </row>
    <row r="845" spans="1:3" x14ac:dyDescent="0.2">
      <c r="A845" s="128">
        <v>10</v>
      </c>
      <c r="B845" s="128">
        <v>24</v>
      </c>
      <c r="C845" s="128">
        <v>5</v>
      </c>
    </row>
    <row r="846" spans="1:3" x14ac:dyDescent="0.2">
      <c r="A846" s="128">
        <v>10</v>
      </c>
      <c r="B846" s="128">
        <v>24</v>
      </c>
      <c r="C846" s="128">
        <v>6</v>
      </c>
    </row>
    <row r="847" spans="1:3" x14ac:dyDescent="0.2">
      <c r="A847" s="128">
        <v>10</v>
      </c>
      <c r="B847" s="128">
        <v>24</v>
      </c>
      <c r="C847" s="128">
        <v>7</v>
      </c>
    </row>
    <row r="848" spans="1:3" x14ac:dyDescent="0.2">
      <c r="A848" s="128">
        <v>10</v>
      </c>
      <c r="B848" s="128">
        <v>24</v>
      </c>
      <c r="C848" s="128">
        <v>8</v>
      </c>
    </row>
    <row r="849" spans="1:3" x14ac:dyDescent="0.2">
      <c r="A849" s="128">
        <v>10</v>
      </c>
      <c r="B849" s="128">
        <v>24</v>
      </c>
      <c r="C849" s="128">
        <v>9</v>
      </c>
    </row>
    <row r="850" spans="1:3" x14ac:dyDescent="0.2">
      <c r="A850" s="128">
        <v>10</v>
      </c>
      <c r="B850" s="128">
        <v>24</v>
      </c>
      <c r="C850" s="128">
        <v>10</v>
      </c>
    </row>
    <row r="851" spans="1:3" x14ac:dyDescent="0.2">
      <c r="A851" s="128">
        <v>10</v>
      </c>
      <c r="B851" s="128">
        <v>24</v>
      </c>
      <c r="C851" s="128">
        <v>11</v>
      </c>
    </row>
    <row r="852" spans="1:3" x14ac:dyDescent="0.2">
      <c r="A852" s="128">
        <v>10</v>
      </c>
      <c r="B852" s="128">
        <v>24</v>
      </c>
      <c r="C852" s="128">
        <v>12</v>
      </c>
    </row>
    <row r="853" spans="1:3" x14ac:dyDescent="0.2">
      <c r="A853" s="128">
        <v>10</v>
      </c>
      <c r="B853" s="128">
        <v>24</v>
      </c>
      <c r="C853" s="128">
        <v>13</v>
      </c>
    </row>
    <row r="854" spans="1:3" x14ac:dyDescent="0.2">
      <c r="A854" s="128">
        <v>10</v>
      </c>
      <c r="B854" s="128">
        <v>24</v>
      </c>
      <c r="C854" s="128">
        <v>14</v>
      </c>
    </row>
    <row r="855" spans="1:3" x14ac:dyDescent="0.2">
      <c r="A855" s="128">
        <v>10</v>
      </c>
      <c r="B855" s="128">
        <v>25</v>
      </c>
      <c r="C855" s="128">
        <v>2</v>
      </c>
    </row>
    <row r="856" spans="1:3" x14ac:dyDescent="0.2">
      <c r="A856" s="128">
        <v>10</v>
      </c>
      <c r="B856" s="128">
        <v>25</v>
      </c>
      <c r="C856" s="128">
        <v>3</v>
      </c>
    </row>
    <row r="857" spans="1:3" x14ac:dyDescent="0.2">
      <c r="A857" s="128">
        <v>10</v>
      </c>
      <c r="B857" s="128">
        <v>25</v>
      </c>
      <c r="C857" s="128">
        <v>4</v>
      </c>
    </row>
    <row r="858" spans="1:3" x14ac:dyDescent="0.2">
      <c r="A858" s="128">
        <v>10</v>
      </c>
      <c r="B858" s="128">
        <v>25</v>
      </c>
      <c r="C858" s="128">
        <v>5</v>
      </c>
    </row>
    <row r="859" spans="1:3" x14ac:dyDescent="0.2">
      <c r="A859" s="128">
        <v>10</v>
      </c>
      <c r="B859" s="128">
        <v>25</v>
      </c>
      <c r="C859" s="128">
        <v>6</v>
      </c>
    </row>
    <row r="860" spans="1:3" x14ac:dyDescent="0.2">
      <c r="A860" s="128">
        <v>10</v>
      </c>
      <c r="B860" s="128">
        <v>25</v>
      </c>
      <c r="C860" s="128">
        <v>7</v>
      </c>
    </row>
    <row r="861" spans="1:3" x14ac:dyDescent="0.2">
      <c r="A861" s="128">
        <v>10</v>
      </c>
      <c r="B861" s="128">
        <v>25</v>
      </c>
      <c r="C861" s="128">
        <v>8</v>
      </c>
    </row>
    <row r="862" spans="1:3" x14ac:dyDescent="0.2">
      <c r="A862" s="128">
        <v>10</v>
      </c>
      <c r="B862" s="128">
        <v>25</v>
      </c>
      <c r="C862" s="128">
        <v>9</v>
      </c>
    </row>
    <row r="863" spans="1:3" x14ac:dyDescent="0.2">
      <c r="A863" s="128">
        <v>10</v>
      </c>
      <c r="B863" s="128">
        <v>25</v>
      </c>
      <c r="C863" s="128">
        <v>10</v>
      </c>
    </row>
    <row r="864" spans="1:3" x14ac:dyDescent="0.2">
      <c r="A864" s="128">
        <v>10</v>
      </c>
      <c r="B864" s="128">
        <v>25</v>
      </c>
      <c r="C864" s="128">
        <v>11</v>
      </c>
    </row>
    <row r="865" spans="1:3" x14ac:dyDescent="0.2">
      <c r="A865" s="128">
        <v>10</v>
      </c>
      <c r="B865" s="128">
        <v>25</v>
      </c>
      <c r="C865" s="128">
        <v>12</v>
      </c>
    </row>
    <row r="866" spans="1:3" x14ac:dyDescent="0.2">
      <c r="A866" s="128">
        <v>10</v>
      </c>
      <c r="B866" s="128">
        <v>25</v>
      </c>
      <c r="C866" s="128">
        <v>13</v>
      </c>
    </row>
    <row r="867" spans="1:3" x14ac:dyDescent="0.2">
      <c r="A867" s="128">
        <v>10</v>
      </c>
      <c r="B867" s="128">
        <v>25</v>
      </c>
      <c r="C867" s="128">
        <v>14</v>
      </c>
    </row>
    <row r="868" spans="1:3" x14ac:dyDescent="0.2">
      <c r="A868" s="128">
        <v>10</v>
      </c>
      <c r="B868" s="128">
        <v>26</v>
      </c>
      <c r="C868" s="128">
        <v>2</v>
      </c>
    </row>
    <row r="869" spans="1:3" x14ac:dyDescent="0.2">
      <c r="A869" s="128">
        <v>10</v>
      </c>
      <c r="B869" s="128">
        <v>26</v>
      </c>
      <c r="C869" s="128">
        <v>3</v>
      </c>
    </row>
    <row r="870" spans="1:3" x14ac:dyDescent="0.2">
      <c r="A870" s="128">
        <v>10</v>
      </c>
      <c r="B870" s="128">
        <v>26</v>
      </c>
      <c r="C870" s="128">
        <v>4</v>
      </c>
    </row>
    <row r="871" spans="1:3" x14ac:dyDescent="0.2">
      <c r="A871" s="128">
        <v>10</v>
      </c>
      <c r="B871" s="128">
        <v>26</v>
      </c>
      <c r="C871" s="128">
        <v>5</v>
      </c>
    </row>
    <row r="872" spans="1:3" x14ac:dyDescent="0.2">
      <c r="A872" s="128">
        <v>10</v>
      </c>
      <c r="B872" s="128">
        <v>26</v>
      </c>
      <c r="C872" s="128">
        <v>6</v>
      </c>
    </row>
    <row r="873" spans="1:3" x14ac:dyDescent="0.2">
      <c r="A873" s="128">
        <v>10</v>
      </c>
      <c r="B873" s="128">
        <v>26</v>
      </c>
      <c r="C873" s="128">
        <v>7</v>
      </c>
    </row>
    <row r="874" spans="1:3" x14ac:dyDescent="0.2">
      <c r="A874" s="128">
        <v>10</v>
      </c>
      <c r="B874" s="128">
        <v>26</v>
      </c>
      <c r="C874" s="128">
        <v>8</v>
      </c>
    </row>
    <row r="875" spans="1:3" x14ac:dyDescent="0.2">
      <c r="A875" s="128">
        <v>10</v>
      </c>
      <c r="B875" s="128">
        <v>26</v>
      </c>
      <c r="C875" s="128">
        <v>9</v>
      </c>
    </row>
    <row r="876" spans="1:3" x14ac:dyDescent="0.2">
      <c r="A876" s="128">
        <v>10</v>
      </c>
      <c r="B876" s="128">
        <v>26</v>
      </c>
      <c r="C876" s="128">
        <v>10</v>
      </c>
    </row>
    <row r="877" spans="1:3" x14ac:dyDescent="0.2">
      <c r="A877" s="128">
        <v>10</v>
      </c>
      <c r="B877" s="128">
        <v>26</v>
      </c>
      <c r="C877" s="128">
        <v>11</v>
      </c>
    </row>
    <row r="878" spans="1:3" x14ac:dyDescent="0.2">
      <c r="A878" s="128">
        <v>10</v>
      </c>
      <c r="B878" s="128">
        <v>26</v>
      </c>
      <c r="C878" s="128">
        <v>12</v>
      </c>
    </row>
    <row r="879" spans="1:3" x14ac:dyDescent="0.2">
      <c r="A879" s="128">
        <v>10</v>
      </c>
      <c r="B879" s="128">
        <v>26</v>
      </c>
      <c r="C879" s="128">
        <v>13</v>
      </c>
    </row>
    <row r="880" spans="1:3" x14ac:dyDescent="0.2">
      <c r="A880" s="128">
        <v>10</v>
      </c>
      <c r="B880" s="128">
        <v>26</v>
      </c>
      <c r="C880" s="128">
        <v>14</v>
      </c>
    </row>
    <row r="881" spans="1:3" x14ac:dyDescent="0.2">
      <c r="A881" s="128">
        <v>10</v>
      </c>
      <c r="B881" s="128">
        <v>27</v>
      </c>
      <c r="C881" s="128">
        <v>2</v>
      </c>
    </row>
    <row r="882" spans="1:3" x14ac:dyDescent="0.2">
      <c r="A882" s="128">
        <v>10</v>
      </c>
      <c r="B882" s="128">
        <v>27</v>
      </c>
      <c r="C882" s="128">
        <v>3</v>
      </c>
    </row>
    <row r="883" spans="1:3" x14ac:dyDescent="0.2">
      <c r="A883" s="128">
        <v>10</v>
      </c>
      <c r="B883" s="128">
        <v>27</v>
      </c>
      <c r="C883" s="128">
        <v>4</v>
      </c>
    </row>
    <row r="884" spans="1:3" x14ac:dyDescent="0.2">
      <c r="A884" s="128">
        <v>10</v>
      </c>
      <c r="B884" s="128">
        <v>27</v>
      </c>
      <c r="C884" s="128">
        <v>5</v>
      </c>
    </row>
    <row r="885" spans="1:3" x14ac:dyDescent="0.2">
      <c r="A885" s="128">
        <v>10</v>
      </c>
      <c r="B885" s="128">
        <v>27</v>
      </c>
      <c r="C885" s="128">
        <v>6</v>
      </c>
    </row>
    <row r="886" spans="1:3" x14ac:dyDescent="0.2">
      <c r="A886" s="128">
        <v>10</v>
      </c>
      <c r="B886" s="128">
        <v>27</v>
      </c>
      <c r="C886" s="128">
        <v>7</v>
      </c>
    </row>
    <row r="887" spans="1:3" x14ac:dyDescent="0.2">
      <c r="A887" s="128">
        <v>10</v>
      </c>
      <c r="B887" s="128">
        <v>27</v>
      </c>
      <c r="C887" s="128">
        <v>8</v>
      </c>
    </row>
    <row r="888" spans="1:3" x14ac:dyDescent="0.2">
      <c r="A888" s="128">
        <v>10</v>
      </c>
      <c r="B888" s="128">
        <v>27</v>
      </c>
      <c r="C888" s="128">
        <v>9</v>
      </c>
    </row>
    <row r="889" spans="1:3" x14ac:dyDescent="0.2">
      <c r="A889" s="128">
        <v>10</v>
      </c>
      <c r="B889" s="128">
        <v>27</v>
      </c>
      <c r="C889" s="128">
        <v>10</v>
      </c>
    </row>
    <row r="890" spans="1:3" x14ac:dyDescent="0.2">
      <c r="A890" s="128">
        <v>10</v>
      </c>
      <c r="B890" s="128">
        <v>27</v>
      </c>
      <c r="C890" s="128">
        <v>11</v>
      </c>
    </row>
    <row r="891" spans="1:3" x14ac:dyDescent="0.2">
      <c r="A891" s="128">
        <v>10</v>
      </c>
      <c r="B891" s="128">
        <v>27</v>
      </c>
      <c r="C891" s="128">
        <v>12</v>
      </c>
    </row>
    <row r="892" spans="1:3" x14ac:dyDescent="0.2">
      <c r="A892" s="128">
        <v>10</v>
      </c>
      <c r="B892" s="128">
        <v>27</v>
      </c>
      <c r="C892" s="128">
        <v>13</v>
      </c>
    </row>
    <row r="893" spans="1:3" x14ac:dyDescent="0.2">
      <c r="A893" s="128">
        <v>10</v>
      </c>
      <c r="B893" s="128">
        <v>27</v>
      </c>
      <c r="C893" s="128">
        <v>14</v>
      </c>
    </row>
    <row r="894" spans="1:3" x14ac:dyDescent="0.2">
      <c r="A894" s="128">
        <v>10</v>
      </c>
      <c r="B894" s="128">
        <v>28</v>
      </c>
      <c r="C894" s="128">
        <v>2</v>
      </c>
    </row>
    <row r="895" spans="1:3" x14ac:dyDescent="0.2">
      <c r="A895" s="128">
        <v>10</v>
      </c>
      <c r="B895" s="128">
        <v>28</v>
      </c>
      <c r="C895" s="128">
        <v>3</v>
      </c>
    </row>
    <row r="896" spans="1:3" x14ac:dyDescent="0.2">
      <c r="A896" s="128">
        <v>10</v>
      </c>
      <c r="B896" s="128">
        <v>28</v>
      </c>
      <c r="C896" s="128">
        <v>4</v>
      </c>
    </row>
    <row r="897" spans="1:3" x14ac:dyDescent="0.2">
      <c r="A897" s="128">
        <v>10</v>
      </c>
      <c r="B897" s="128">
        <v>28</v>
      </c>
      <c r="C897" s="128">
        <v>5</v>
      </c>
    </row>
    <row r="898" spans="1:3" x14ac:dyDescent="0.2">
      <c r="A898" s="128">
        <v>10</v>
      </c>
      <c r="B898" s="128">
        <v>28</v>
      </c>
      <c r="C898" s="128">
        <v>6</v>
      </c>
    </row>
    <row r="899" spans="1:3" x14ac:dyDescent="0.2">
      <c r="A899" s="128">
        <v>10</v>
      </c>
      <c r="B899" s="128">
        <v>28</v>
      </c>
      <c r="C899" s="128">
        <v>7</v>
      </c>
    </row>
    <row r="900" spans="1:3" x14ac:dyDescent="0.2">
      <c r="A900" s="128">
        <v>10</v>
      </c>
      <c r="B900" s="128">
        <v>28</v>
      </c>
      <c r="C900" s="128">
        <v>8</v>
      </c>
    </row>
    <row r="901" spans="1:3" x14ac:dyDescent="0.2">
      <c r="A901" s="128">
        <v>10</v>
      </c>
      <c r="B901" s="128">
        <v>28</v>
      </c>
      <c r="C901" s="128">
        <v>9</v>
      </c>
    </row>
    <row r="902" spans="1:3" x14ac:dyDescent="0.2">
      <c r="A902" s="128">
        <v>10</v>
      </c>
      <c r="B902" s="128">
        <v>28</v>
      </c>
      <c r="C902" s="128">
        <v>10</v>
      </c>
    </row>
    <row r="903" spans="1:3" x14ac:dyDescent="0.2">
      <c r="A903" s="128">
        <v>10</v>
      </c>
      <c r="B903" s="128">
        <v>28</v>
      </c>
      <c r="C903" s="128">
        <v>11</v>
      </c>
    </row>
    <row r="904" spans="1:3" x14ac:dyDescent="0.2">
      <c r="A904" s="128">
        <v>10</v>
      </c>
      <c r="B904" s="128">
        <v>28</v>
      </c>
      <c r="C904" s="128">
        <v>12</v>
      </c>
    </row>
    <row r="905" spans="1:3" x14ac:dyDescent="0.2">
      <c r="A905" s="128">
        <v>10</v>
      </c>
      <c r="B905" s="128">
        <v>28</v>
      </c>
      <c r="C905" s="128">
        <v>13</v>
      </c>
    </row>
    <row r="906" spans="1:3" x14ac:dyDescent="0.2">
      <c r="A906" s="128">
        <v>10</v>
      </c>
      <c r="B906" s="128">
        <v>28</v>
      </c>
      <c r="C906" s="128">
        <v>14</v>
      </c>
    </row>
    <row r="907" spans="1:3" x14ac:dyDescent="0.2">
      <c r="A907" s="128">
        <v>10</v>
      </c>
      <c r="B907" s="128">
        <v>29</v>
      </c>
      <c r="C907" s="128">
        <v>2</v>
      </c>
    </row>
    <row r="908" spans="1:3" x14ac:dyDescent="0.2">
      <c r="A908" s="128">
        <v>10</v>
      </c>
      <c r="B908" s="128">
        <v>29</v>
      </c>
      <c r="C908" s="128">
        <v>3</v>
      </c>
    </row>
    <row r="909" spans="1:3" x14ac:dyDescent="0.2">
      <c r="A909" s="128">
        <v>10</v>
      </c>
      <c r="B909" s="128">
        <v>29</v>
      </c>
      <c r="C909" s="128">
        <v>4</v>
      </c>
    </row>
    <row r="910" spans="1:3" x14ac:dyDescent="0.2">
      <c r="A910" s="128">
        <v>10</v>
      </c>
      <c r="B910" s="128">
        <v>29</v>
      </c>
      <c r="C910" s="128">
        <v>5</v>
      </c>
    </row>
    <row r="911" spans="1:3" x14ac:dyDescent="0.2">
      <c r="A911" s="128">
        <v>10</v>
      </c>
      <c r="B911" s="128">
        <v>29</v>
      </c>
      <c r="C911" s="128">
        <v>6</v>
      </c>
    </row>
    <row r="912" spans="1:3" x14ac:dyDescent="0.2">
      <c r="A912" s="128">
        <v>10</v>
      </c>
      <c r="B912" s="128">
        <v>29</v>
      </c>
      <c r="C912" s="128">
        <v>7</v>
      </c>
    </row>
    <row r="913" spans="1:3" x14ac:dyDescent="0.2">
      <c r="A913" s="128">
        <v>10</v>
      </c>
      <c r="B913" s="128">
        <v>29</v>
      </c>
      <c r="C913" s="128">
        <v>8</v>
      </c>
    </row>
    <row r="914" spans="1:3" x14ac:dyDescent="0.2">
      <c r="A914" s="128">
        <v>10</v>
      </c>
      <c r="B914" s="128">
        <v>29</v>
      </c>
      <c r="C914" s="128">
        <v>9</v>
      </c>
    </row>
    <row r="915" spans="1:3" x14ac:dyDescent="0.2">
      <c r="A915" s="128">
        <v>10</v>
      </c>
      <c r="B915" s="128">
        <v>29</v>
      </c>
      <c r="C915" s="128">
        <v>10</v>
      </c>
    </row>
    <row r="916" spans="1:3" x14ac:dyDescent="0.2">
      <c r="A916" s="128">
        <v>10</v>
      </c>
      <c r="B916" s="128">
        <v>29</v>
      </c>
      <c r="C916" s="128">
        <v>11</v>
      </c>
    </row>
    <row r="917" spans="1:3" x14ac:dyDescent="0.2">
      <c r="A917" s="128">
        <v>10</v>
      </c>
      <c r="B917" s="128">
        <v>29</v>
      </c>
      <c r="C917" s="128">
        <v>12</v>
      </c>
    </row>
    <row r="918" spans="1:3" x14ac:dyDescent="0.2">
      <c r="A918" s="128">
        <v>10</v>
      </c>
      <c r="B918" s="128">
        <v>29</v>
      </c>
      <c r="C918" s="128">
        <v>13</v>
      </c>
    </row>
    <row r="919" spans="1:3" x14ac:dyDescent="0.2">
      <c r="A919" s="128">
        <v>10</v>
      </c>
      <c r="B919" s="128">
        <v>29</v>
      </c>
      <c r="C919" s="128">
        <v>14</v>
      </c>
    </row>
    <row r="920" spans="1:3" x14ac:dyDescent="0.2">
      <c r="A920" s="128">
        <v>10</v>
      </c>
      <c r="B920" s="128">
        <v>30</v>
      </c>
      <c r="C920" s="128">
        <v>2</v>
      </c>
    </row>
    <row r="921" spans="1:3" x14ac:dyDescent="0.2">
      <c r="A921" s="128">
        <v>10</v>
      </c>
      <c r="B921" s="128">
        <v>30</v>
      </c>
      <c r="C921" s="128">
        <v>3</v>
      </c>
    </row>
    <row r="922" spans="1:3" x14ac:dyDescent="0.2">
      <c r="A922" s="128">
        <v>10</v>
      </c>
      <c r="B922" s="128">
        <v>30</v>
      </c>
      <c r="C922" s="128">
        <v>4</v>
      </c>
    </row>
    <row r="923" spans="1:3" x14ac:dyDescent="0.2">
      <c r="A923" s="128">
        <v>10</v>
      </c>
      <c r="B923" s="128">
        <v>30</v>
      </c>
      <c r="C923" s="128">
        <v>5</v>
      </c>
    </row>
    <row r="924" spans="1:3" x14ac:dyDescent="0.2">
      <c r="A924" s="128">
        <v>10</v>
      </c>
      <c r="B924" s="128">
        <v>30</v>
      </c>
      <c r="C924" s="128">
        <v>6</v>
      </c>
    </row>
    <row r="925" spans="1:3" x14ac:dyDescent="0.2">
      <c r="A925" s="128">
        <v>10</v>
      </c>
      <c r="B925" s="128">
        <v>30</v>
      </c>
      <c r="C925" s="128">
        <v>7</v>
      </c>
    </row>
    <row r="926" spans="1:3" x14ac:dyDescent="0.2">
      <c r="A926" s="128">
        <v>10</v>
      </c>
      <c r="B926" s="128">
        <v>30</v>
      </c>
      <c r="C926" s="128">
        <v>8</v>
      </c>
    </row>
    <row r="927" spans="1:3" x14ac:dyDescent="0.2">
      <c r="A927" s="128">
        <v>10</v>
      </c>
      <c r="B927" s="128">
        <v>30</v>
      </c>
      <c r="C927" s="128">
        <v>9</v>
      </c>
    </row>
    <row r="928" spans="1:3" x14ac:dyDescent="0.2">
      <c r="A928" s="128">
        <v>10</v>
      </c>
      <c r="B928" s="128">
        <v>30</v>
      </c>
      <c r="C928" s="128">
        <v>10</v>
      </c>
    </row>
    <row r="929" spans="1:3" x14ac:dyDescent="0.2">
      <c r="A929" s="128">
        <v>10</v>
      </c>
      <c r="B929" s="128">
        <v>30</v>
      </c>
      <c r="C929" s="128">
        <v>11</v>
      </c>
    </row>
    <row r="930" spans="1:3" x14ac:dyDescent="0.2">
      <c r="A930" s="128">
        <v>10</v>
      </c>
      <c r="B930" s="128">
        <v>30</v>
      </c>
      <c r="C930" s="128">
        <v>12</v>
      </c>
    </row>
    <row r="931" spans="1:3" x14ac:dyDescent="0.2">
      <c r="A931" s="128">
        <v>10</v>
      </c>
      <c r="B931" s="128">
        <v>30</v>
      </c>
      <c r="C931" s="128">
        <v>13</v>
      </c>
    </row>
    <row r="932" spans="1:3" x14ac:dyDescent="0.2">
      <c r="A932" s="128">
        <v>10</v>
      </c>
      <c r="B932" s="128">
        <v>30</v>
      </c>
      <c r="C932" s="128">
        <v>14</v>
      </c>
    </row>
    <row r="933" spans="1:3" x14ac:dyDescent="0.2">
      <c r="A933" s="128">
        <v>10</v>
      </c>
      <c r="B933" s="128">
        <v>31</v>
      </c>
      <c r="C933" s="128">
        <v>2</v>
      </c>
    </row>
    <row r="934" spans="1:3" x14ac:dyDescent="0.2">
      <c r="A934" s="128">
        <v>10</v>
      </c>
      <c r="B934" s="128">
        <v>31</v>
      </c>
      <c r="C934" s="128">
        <v>3</v>
      </c>
    </row>
    <row r="935" spans="1:3" x14ac:dyDescent="0.2">
      <c r="A935" s="128">
        <v>10</v>
      </c>
      <c r="B935" s="128">
        <v>31</v>
      </c>
      <c r="C935" s="128">
        <v>4</v>
      </c>
    </row>
    <row r="936" spans="1:3" x14ac:dyDescent="0.2">
      <c r="A936" s="128">
        <v>10</v>
      </c>
      <c r="B936" s="128">
        <v>31</v>
      </c>
      <c r="C936" s="128">
        <v>5</v>
      </c>
    </row>
    <row r="937" spans="1:3" x14ac:dyDescent="0.2">
      <c r="A937" s="128">
        <v>10</v>
      </c>
      <c r="B937" s="128">
        <v>31</v>
      </c>
      <c r="C937" s="128">
        <v>6</v>
      </c>
    </row>
    <row r="938" spans="1:3" x14ac:dyDescent="0.2">
      <c r="A938" s="128">
        <v>10</v>
      </c>
      <c r="B938" s="128">
        <v>31</v>
      </c>
      <c r="C938" s="128">
        <v>7</v>
      </c>
    </row>
    <row r="939" spans="1:3" x14ac:dyDescent="0.2">
      <c r="A939" s="128">
        <v>10</v>
      </c>
      <c r="B939" s="128">
        <v>31</v>
      </c>
      <c r="C939" s="128">
        <v>8</v>
      </c>
    </row>
    <row r="940" spans="1:3" x14ac:dyDescent="0.2">
      <c r="A940" s="128">
        <v>10</v>
      </c>
      <c r="B940" s="128">
        <v>31</v>
      </c>
      <c r="C940" s="128">
        <v>9</v>
      </c>
    </row>
    <row r="941" spans="1:3" x14ac:dyDescent="0.2">
      <c r="A941" s="128">
        <v>10</v>
      </c>
      <c r="B941" s="128">
        <v>31</v>
      </c>
      <c r="C941" s="128">
        <v>10</v>
      </c>
    </row>
    <row r="942" spans="1:3" x14ac:dyDescent="0.2">
      <c r="A942" s="128">
        <v>10</v>
      </c>
      <c r="B942" s="128">
        <v>31</v>
      </c>
      <c r="C942" s="128">
        <v>11</v>
      </c>
    </row>
    <row r="943" spans="1:3" x14ac:dyDescent="0.2">
      <c r="A943" s="128">
        <v>10</v>
      </c>
      <c r="B943" s="128">
        <v>31</v>
      </c>
      <c r="C943" s="128">
        <v>12</v>
      </c>
    </row>
    <row r="944" spans="1:3" x14ac:dyDescent="0.2">
      <c r="A944" s="128">
        <v>10</v>
      </c>
      <c r="B944" s="128">
        <v>31</v>
      </c>
      <c r="C944" s="128">
        <v>13</v>
      </c>
    </row>
    <row r="945" spans="1:3" x14ac:dyDescent="0.2">
      <c r="A945" s="128">
        <v>10</v>
      </c>
      <c r="B945" s="128">
        <v>31</v>
      </c>
      <c r="C945" s="128">
        <v>14</v>
      </c>
    </row>
    <row r="946" spans="1:3" x14ac:dyDescent="0.2">
      <c r="A946" s="128">
        <v>10</v>
      </c>
      <c r="B946" s="128">
        <v>32</v>
      </c>
      <c r="C946" s="128">
        <v>2</v>
      </c>
    </row>
    <row r="947" spans="1:3" x14ac:dyDescent="0.2">
      <c r="A947" s="128">
        <v>10</v>
      </c>
      <c r="B947" s="128">
        <v>32</v>
      </c>
      <c r="C947" s="128">
        <v>3</v>
      </c>
    </row>
    <row r="948" spans="1:3" x14ac:dyDescent="0.2">
      <c r="A948" s="128">
        <v>10</v>
      </c>
      <c r="B948" s="128">
        <v>32</v>
      </c>
      <c r="C948" s="128">
        <v>4</v>
      </c>
    </row>
    <row r="949" spans="1:3" x14ac:dyDescent="0.2">
      <c r="A949" s="128">
        <v>10</v>
      </c>
      <c r="B949" s="128">
        <v>32</v>
      </c>
      <c r="C949" s="128">
        <v>5</v>
      </c>
    </row>
    <row r="950" spans="1:3" x14ac:dyDescent="0.2">
      <c r="A950" s="128">
        <v>10</v>
      </c>
      <c r="B950" s="128">
        <v>32</v>
      </c>
      <c r="C950" s="128">
        <v>6</v>
      </c>
    </row>
    <row r="951" spans="1:3" x14ac:dyDescent="0.2">
      <c r="A951" s="128">
        <v>10</v>
      </c>
      <c r="B951" s="128">
        <v>32</v>
      </c>
      <c r="C951" s="128">
        <v>7</v>
      </c>
    </row>
    <row r="952" spans="1:3" x14ac:dyDescent="0.2">
      <c r="A952" s="128">
        <v>10</v>
      </c>
      <c r="B952" s="128">
        <v>32</v>
      </c>
      <c r="C952" s="128">
        <v>8</v>
      </c>
    </row>
    <row r="953" spans="1:3" x14ac:dyDescent="0.2">
      <c r="A953" s="128">
        <v>10</v>
      </c>
      <c r="B953" s="128">
        <v>32</v>
      </c>
      <c r="C953" s="128">
        <v>9</v>
      </c>
    </row>
    <row r="954" spans="1:3" x14ac:dyDescent="0.2">
      <c r="A954" s="128">
        <v>10</v>
      </c>
      <c r="B954" s="128">
        <v>32</v>
      </c>
      <c r="C954" s="128">
        <v>10</v>
      </c>
    </row>
    <row r="955" spans="1:3" x14ac:dyDescent="0.2">
      <c r="A955" s="128">
        <v>10</v>
      </c>
      <c r="B955" s="128">
        <v>32</v>
      </c>
      <c r="C955" s="128">
        <v>11</v>
      </c>
    </row>
    <row r="956" spans="1:3" x14ac:dyDescent="0.2">
      <c r="A956" s="128">
        <v>10</v>
      </c>
      <c r="B956" s="128">
        <v>32</v>
      </c>
      <c r="C956" s="128">
        <v>12</v>
      </c>
    </row>
    <row r="957" spans="1:3" x14ac:dyDescent="0.2">
      <c r="A957" s="128">
        <v>10</v>
      </c>
      <c r="B957" s="128">
        <v>32</v>
      </c>
      <c r="C957" s="128">
        <v>13</v>
      </c>
    </row>
    <row r="958" spans="1:3" x14ac:dyDescent="0.2">
      <c r="A958" s="128">
        <v>10</v>
      </c>
      <c r="B958" s="128">
        <v>32</v>
      </c>
      <c r="C958" s="128">
        <v>14</v>
      </c>
    </row>
    <row r="959" spans="1:3" x14ac:dyDescent="0.2">
      <c r="A959" s="128">
        <v>10</v>
      </c>
      <c r="B959" s="128">
        <v>33</v>
      </c>
      <c r="C959" s="128">
        <v>2</v>
      </c>
    </row>
    <row r="960" spans="1:3" x14ac:dyDescent="0.2">
      <c r="A960" s="128">
        <v>10</v>
      </c>
      <c r="B960" s="128">
        <v>33</v>
      </c>
      <c r="C960" s="128">
        <v>3</v>
      </c>
    </row>
    <row r="961" spans="1:3" x14ac:dyDescent="0.2">
      <c r="A961" s="128">
        <v>10</v>
      </c>
      <c r="B961" s="128">
        <v>33</v>
      </c>
      <c r="C961" s="128">
        <v>4</v>
      </c>
    </row>
    <row r="962" spans="1:3" x14ac:dyDescent="0.2">
      <c r="A962" s="128">
        <v>10</v>
      </c>
      <c r="B962" s="128">
        <v>33</v>
      </c>
      <c r="C962" s="128">
        <v>5</v>
      </c>
    </row>
    <row r="963" spans="1:3" x14ac:dyDescent="0.2">
      <c r="A963" s="128">
        <v>10</v>
      </c>
      <c r="B963" s="128">
        <v>33</v>
      </c>
      <c r="C963" s="128">
        <v>6</v>
      </c>
    </row>
    <row r="964" spans="1:3" x14ac:dyDescent="0.2">
      <c r="A964" s="128">
        <v>10</v>
      </c>
      <c r="B964" s="128">
        <v>33</v>
      </c>
      <c r="C964" s="128">
        <v>7</v>
      </c>
    </row>
    <row r="965" spans="1:3" x14ac:dyDescent="0.2">
      <c r="A965" s="128">
        <v>10</v>
      </c>
      <c r="B965" s="128">
        <v>33</v>
      </c>
      <c r="C965" s="128">
        <v>8</v>
      </c>
    </row>
    <row r="966" spans="1:3" x14ac:dyDescent="0.2">
      <c r="A966" s="128">
        <v>10</v>
      </c>
      <c r="B966" s="128">
        <v>33</v>
      </c>
      <c r="C966" s="128">
        <v>9</v>
      </c>
    </row>
    <row r="967" spans="1:3" x14ac:dyDescent="0.2">
      <c r="A967" s="128">
        <v>10</v>
      </c>
      <c r="B967" s="128">
        <v>33</v>
      </c>
      <c r="C967" s="128">
        <v>10</v>
      </c>
    </row>
    <row r="968" spans="1:3" x14ac:dyDescent="0.2">
      <c r="A968" s="128">
        <v>10</v>
      </c>
      <c r="B968" s="128">
        <v>33</v>
      </c>
      <c r="C968" s="128">
        <v>11</v>
      </c>
    </row>
    <row r="969" spans="1:3" x14ac:dyDescent="0.2">
      <c r="A969" s="128">
        <v>10</v>
      </c>
      <c r="B969" s="128">
        <v>33</v>
      </c>
      <c r="C969" s="128">
        <v>12</v>
      </c>
    </row>
    <row r="970" spans="1:3" x14ac:dyDescent="0.2">
      <c r="A970" s="128">
        <v>10</v>
      </c>
      <c r="B970" s="128">
        <v>33</v>
      </c>
      <c r="C970" s="128">
        <v>13</v>
      </c>
    </row>
    <row r="971" spans="1:3" x14ac:dyDescent="0.2">
      <c r="A971" s="128">
        <v>10</v>
      </c>
      <c r="B971" s="128">
        <v>33</v>
      </c>
      <c r="C971" s="128">
        <v>14</v>
      </c>
    </row>
    <row r="972" spans="1:3" x14ac:dyDescent="0.2">
      <c r="A972" s="128">
        <v>10</v>
      </c>
      <c r="B972" s="128">
        <v>34</v>
      </c>
      <c r="C972" s="128">
        <v>2</v>
      </c>
    </row>
    <row r="973" spans="1:3" x14ac:dyDescent="0.2">
      <c r="A973" s="128">
        <v>10</v>
      </c>
      <c r="B973" s="128">
        <v>34</v>
      </c>
      <c r="C973" s="128">
        <v>3</v>
      </c>
    </row>
    <row r="974" spans="1:3" x14ac:dyDescent="0.2">
      <c r="A974" s="128">
        <v>10</v>
      </c>
      <c r="B974" s="128">
        <v>34</v>
      </c>
      <c r="C974" s="128">
        <v>4</v>
      </c>
    </row>
    <row r="975" spans="1:3" x14ac:dyDescent="0.2">
      <c r="A975" s="128">
        <v>10</v>
      </c>
      <c r="B975" s="128">
        <v>34</v>
      </c>
      <c r="C975" s="128">
        <v>5</v>
      </c>
    </row>
    <row r="976" spans="1:3" x14ac:dyDescent="0.2">
      <c r="A976" s="128">
        <v>10</v>
      </c>
      <c r="B976" s="128">
        <v>34</v>
      </c>
      <c r="C976" s="128">
        <v>6</v>
      </c>
    </row>
    <row r="977" spans="1:3" x14ac:dyDescent="0.2">
      <c r="A977" s="128">
        <v>10</v>
      </c>
      <c r="B977" s="128">
        <v>34</v>
      </c>
      <c r="C977" s="128">
        <v>7</v>
      </c>
    </row>
    <row r="978" spans="1:3" x14ac:dyDescent="0.2">
      <c r="A978" s="128">
        <v>10</v>
      </c>
      <c r="B978" s="128">
        <v>34</v>
      </c>
      <c r="C978" s="128">
        <v>8</v>
      </c>
    </row>
    <row r="979" spans="1:3" x14ac:dyDescent="0.2">
      <c r="A979" s="128">
        <v>10</v>
      </c>
      <c r="B979" s="128">
        <v>34</v>
      </c>
      <c r="C979" s="128">
        <v>9</v>
      </c>
    </row>
    <row r="980" spans="1:3" x14ac:dyDescent="0.2">
      <c r="A980" s="128">
        <v>10</v>
      </c>
      <c r="B980" s="128">
        <v>34</v>
      </c>
      <c r="C980" s="128">
        <v>10</v>
      </c>
    </row>
    <row r="981" spans="1:3" x14ac:dyDescent="0.2">
      <c r="A981" s="128">
        <v>10</v>
      </c>
      <c r="B981" s="128">
        <v>34</v>
      </c>
      <c r="C981" s="128">
        <v>11</v>
      </c>
    </row>
    <row r="982" spans="1:3" x14ac:dyDescent="0.2">
      <c r="A982" s="128">
        <v>10</v>
      </c>
      <c r="B982" s="128">
        <v>34</v>
      </c>
      <c r="C982" s="128">
        <v>12</v>
      </c>
    </row>
    <row r="983" spans="1:3" x14ac:dyDescent="0.2">
      <c r="A983" s="128">
        <v>10</v>
      </c>
      <c r="B983" s="128">
        <v>34</v>
      </c>
      <c r="C983" s="128">
        <v>13</v>
      </c>
    </row>
    <row r="984" spans="1:3" x14ac:dyDescent="0.2">
      <c r="A984" s="128">
        <v>10</v>
      </c>
      <c r="B984" s="128">
        <v>34</v>
      </c>
      <c r="C984" s="128">
        <v>14</v>
      </c>
    </row>
    <row r="985" spans="1:3" x14ac:dyDescent="0.2">
      <c r="A985" s="128">
        <v>10</v>
      </c>
      <c r="B985" s="128">
        <v>35</v>
      </c>
      <c r="C985" s="128">
        <v>2</v>
      </c>
    </row>
    <row r="986" spans="1:3" x14ac:dyDescent="0.2">
      <c r="A986" s="128">
        <v>10</v>
      </c>
      <c r="B986" s="128">
        <v>35</v>
      </c>
      <c r="C986" s="128">
        <v>3</v>
      </c>
    </row>
    <row r="987" spans="1:3" x14ac:dyDescent="0.2">
      <c r="A987" s="128">
        <v>10</v>
      </c>
      <c r="B987" s="128">
        <v>35</v>
      </c>
      <c r="C987" s="128">
        <v>4</v>
      </c>
    </row>
    <row r="988" spans="1:3" x14ac:dyDescent="0.2">
      <c r="A988" s="128">
        <v>10</v>
      </c>
      <c r="B988" s="128">
        <v>35</v>
      </c>
      <c r="C988" s="128">
        <v>5</v>
      </c>
    </row>
    <row r="989" spans="1:3" x14ac:dyDescent="0.2">
      <c r="A989" s="128">
        <v>10</v>
      </c>
      <c r="B989" s="128">
        <v>35</v>
      </c>
      <c r="C989" s="128">
        <v>6</v>
      </c>
    </row>
    <row r="990" spans="1:3" x14ac:dyDescent="0.2">
      <c r="A990" s="128">
        <v>10</v>
      </c>
      <c r="B990" s="128">
        <v>35</v>
      </c>
      <c r="C990" s="128">
        <v>7</v>
      </c>
    </row>
    <row r="991" spans="1:3" x14ac:dyDescent="0.2">
      <c r="A991" s="128">
        <v>10</v>
      </c>
      <c r="B991" s="128">
        <v>35</v>
      </c>
      <c r="C991" s="128">
        <v>8</v>
      </c>
    </row>
    <row r="992" spans="1:3" x14ac:dyDescent="0.2">
      <c r="A992" s="128">
        <v>10</v>
      </c>
      <c r="B992" s="128">
        <v>35</v>
      </c>
      <c r="C992" s="128">
        <v>9</v>
      </c>
    </row>
    <row r="993" spans="1:3" x14ac:dyDescent="0.2">
      <c r="A993" s="128">
        <v>10</v>
      </c>
      <c r="B993" s="128">
        <v>35</v>
      </c>
      <c r="C993" s="128">
        <v>10</v>
      </c>
    </row>
    <row r="994" spans="1:3" x14ac:dyDescent="0.2">
      <c r="A994" s="128">
        <v>10</v>
      </c>
      <c r="B994" s="128">
        <v>35</v>
      </c>
      <c r="C994" s="128">
        <v>11</v>
      </c>
    </row>
    <row r="995" spans="1:3" x14ac:dyDescent="0.2">
      <c r="A995" s="128">
        <v>10</v>
      </c>
      <c r="B995" s="128">
        <v>35</v>
      </c>
      <c r="C995" s="128">
        <v>12</v>
      </c>
    </row>
    <row r="996" spans="1:3" x14ac:dyDescent="0.2">
      <c r="A996" s="128">
        <v>10</v>
      </c>
      <c r="B996" s="128">
        <v>35</v>
      </c>
      <c r="C996" s="128">
        <v>13</v>
      </c>
    </row>
    <row r="997" spans="1:3" x14ac:dyDescent="0.2">
      <c r="A997" s="128">
        <v>10</v>
      </c>
      <c r="B997" s="128">
        <v>35</v>
      </c>
      <c r="C997" s="128">
        <v>14</v>
      </c>
    </row>
    <row r="998" spans="1:3" x14ac:dyDescent="0.2">
      <c r="A998" s="128">
        <v>10</v>
      </c>
      <c r="B998" s="128">
        <v>36</v>
      </c>
      <c r="C998" s="128">
        <v>2</v>
      </c>
    </row>
    <row r="999" spans="1:3" x14ac:dyDescent="0.2">
      <c r="A999" s="128">
        <v>10</v>
      </c>
      <c r="B999" s="128">
        <v>36</v>
      </c>
      <c r="C999" s="128">
        <v>3</v>
      </c>
    </row>
    <row r="1000" spans="1:3" x14ac:dyDescent="0.2">
      <c r="A1000" s="128">
        <v>10</v>
      </c>
      <c r="B1000" s="128">
        <v>36</v>
      </c>
      <c r="C1000" s="128">
        <v>4</v>
      </c>
    </row>
    <row r="1001" spans="1:3" x14ac:dyDescent="0.2">
      <c r="A1001" s="128">
        <v>10</v>
      </c>
      <c r="B1001" s="128">
        <v>36</v>
      </c>
      <c r="C1001" s="128">
        <v>5</v>
      </c>
    </row>
    <row r="1002" spans="1:3" x14ac:dyDescent="0.2">
      <c r="A1002" s="128">
        <v>10</v>
      </c>
      <c r="B1002" s="128">
        <v>36</v>
      </c>
      <c r="C1002" s="128">
        <v>6</v>
      </c>
    </row>
    <row r="1003" spans="1:3" x14ac:dyDescent="0.2">
      <c r="A1003" s="128">
        <v>10</v>
      </c>
      <c r="B1003" s="128">
        <v>36</v>
      </c>
      <c r="C1003" s="128">
        <v>7</v>
      </c>
    </row>
    <row r="1004" spans="1:3" x14ac:dyDescent="0.2">
      <c r="A1004" s="128">
        <v>10</v>
      </c>
      <c r="B1004" s="128">
        <v>36</v>
      </c>
      <c r="C1004" s="128">
        <v>8</v>
      </c>
    </row>
    <row r="1005" spans="1:3" x14ac:dyDescent="0.2">
      <c r="A1005" s="128">
        <v>10</v>
      </c>
      <c r="B1005" s="128">
        <v>36</v>
      </c>
      <c r="C1005" s="128">
        <v>9</v>
      </c>
    </row>
    <row r="1006" spans="1:3" x14ac:dyDescent="0.2">
      <c r="A1006" s="128">
        <v>10</v>
      </c>
      <c r="B1006" s="128">
        <v>36</v>
      </c>
      <c r="C1006" s="128">
        <v>10</v>
      </c>
    </row>
    <row r="1007" spans="1:3" x14ac:dyDescent="0.2">
      <c r="A1007" s="128">
        <v>10</v>
      </c>
      <c r="B1007" s="128">
        <v>36</v>
      </c>
      <c r="C1007" s="128">
        <v>11</v>
      </c>
    </row>
    <row r="1008" spans="1:3" x14ac:dyDescent="0.2">
      <c r="A1008" s="128">
        <v>10</v>
      </c>
      <c r="B1008" s="128">
        <v>36</v>
      </c>
      <c r="C1008" s="128">
        <v>12</v>
      </c>
    </row>
    <row r="1009" spans="1:3" x14ac:dyDescent="0.2">
      <c r="A1009" s="128">
        <v>10</v>
      </c>
      <c r="B1009" s="128">
        <v>36</v>
      </c>
      <c r="C1009" s="128">
        <v>13</v>
      </c>
    </row>
    <row r="1010" spans="1:3" x14ac:dyDescent="0.2">
      <c r="A1010" s="128">
        <v>10</v>
      </c>
      <c r="B1010" s="128">
        <v>36</v>
      </c>
      <c r="C1010" s="128">
        <v>14</v>
      </c>
    </row>
  </sheetData>
  <sheetProtection password="8510" sheet="1" scenarios="1"/>
  <phoneticPr fontId="4"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indexed="13"/>
  </sheetPr>
  <dimension ref="B1:B46"/>
  <sheetViews>
    <sheetView workbookViewId="0">
      <selection activeCell="B20" sqref="B20"/>
    </sheetView>
  </sheetViews>
  <sheetFormatPr defaultRowHeight="12.75" x14ac:dyDescent="0.2"/>
  <cols>
    <col min="1" max="1" width="9.140625" style="78"/>
    <col min="2" max="2" width="89" style="78" customWidth="1"/>
    <col min="3" max="16384" width="9.140625" style="78"/>
  </cols>
  <sheetData>
    <row r="1" spans="2:2" ht="18" x14ac:dyDescent="0.2">
      <c r="B1" s="135" t="s">
        <v>53</v>
      </c>
    </row>
    <row r="2" spans="2:2" x14ac:dyDescent="0.2">
      <c r="B2" s="136"/>
    </row>
    <row r="3" spans="2:2" x14ac:dyDescent="0.2">
      <c r="B3" s="136"/>
    </row>
    <row r="4" spans="2:2" ht="38.25" x14ac:dyDescent="0.2">
      <c r="B4" s="137" t="s">
        <v>5</v>
      </c>
    </row>
    <row r="5" spans="2:2" x14ac:dyDescent="0.2">
      <c r="B5" s="138"/>
    </row>
    <row r="6" spans="2:2" x14ac:dyDescent="0.2">
      <c r="B6" s="139" t="s">
        <v>7</v>
      </c>
    </row>
    <row r="7" spans="2:2" x14ac:dyDescent="0.2">
      <c r="B7" s="136"/>
    </row>
    <row r="8" spans="2:2" x14ac:dyDescent="0.2">
      <c r="B8" s="140" t="s">
        <v>54</v>
      </c>
    </row>
    <row r="9" spans="2:2" x14ac:dyDescent="0.2">
      <c r="B9" s="136"/>
    </row>
    <row r="10" spans="2:2" ht="63.75" x14ac:dyDescent="0.2">
      <c r="B10" s="137" t="s">
        <v>6</v>
      </c>
    </row>
    <row r="11" spans="2:2" x14ac:dyDescent="0.2">
      <c r="B11" s="136"/>
    </row>
    <row r="12" spans="2:2" x14ac:dyDescent="0.2">
      <c r="B12" s="141" t="s">
        <v>59</v>
      </c>
    </row>
    <row r="13" spans="2:2" x14ac:dyDescent="0.2">
      <c r="B13" s="136"/>
    </row>
    <row r="14" spans="2:2" ht="76.5" x14ac:dyDescent="0.2">
      <c r="B14" s="137" t="s">
        <v>9</v>
      </c>
    </row>
    <row r="15" spans="2:2" ht="89.25" x14ac:dyDescent="0.2">
      <c r="B15" s="137" t="s">
        <v>10</v>
      </c>
    </row>
    <row r="16" spans="2:2" ht="102" x14ac:dyDescent="0.2">
      <c r="B16" s="137" t="s">
        <v>11</v>
      </c>
    </row>
    <row r="17" spans="2:2" x14ac:dyDescent="0.2">
      <c r="B17" s="136"/>
    </row>
    <row r="18" spans="2:2" x14ac:dyDescent="0.2">
      <c r="B18" s="140" t="s">
        <v>55</v>
      </c>
    </row>
    <row r="19" spans="2:2" x14ac:dyDescent="0.2">
      <c r="B19" s="136"/>
    </row>
    <row r="20" spans="2:2" ht="89.25" x14ac:dyDescent="0.2">
      <c r="B20" s="137" t="s">
        <v>12</v>
      </c>
    </row>
    <row r="21" spans="2:2" ht="76.5" x14ac:dyDescent="0.2">
      <c r="B21" s="137" t="s">
        <v>13</v>
      </c>
    </row>
    <row r="22" spans="2:2" x14ac:dyDescent="0.2">
      <c r="B22" s="140"/>
    </row>
    <row r="23" spans="2:2" x14ac:dyDescent="0.2">
      <c r="B23" s="142" t="s">
        <v>8</v>
      </c>
    </row>
    <row r="24" spans="2:2" x14ac:dyDescent="0.2">
      <c r="B24" s="136"/>
    </row>
    <row r="25" spans="2:2" x14ac:dyDescent="0.2">
      <c r="B25" s="140" t="s">
        <v>56</v>
      </c>
    </row>
    <row r="26" spans="2:2" x14ac:dyDescent="0.2">
      <c r="B26" s="136"/>
    </row>
    <row r="27" spans="2:2" ht="76.5" x14ac:dyDescent="0.2">
      <c r="B27" s="137" t="s">
        <v>14</v>
      </c>
    </row>
    <row r="28" spans="2:2" ht="76.5" x14ac:dyDescent="0.2">
      <c r="B28" s="137" t="s">
        <v>15</v>
      </c>
    </row>
    <row r="29" spans="2:2" ht="63.75" x14ac:dyDescent="0.2">
      <c r="B29" s="137" t="s">
        <v>16</v>
      </c>
    </row>
    <row r="30" spans="2:2" x14ac:dyDescent="0.2">
      <c r="B30" s="136"/>
    </row>
    <row r="31" spans="2:2" x14ac:dyDescent="0.2">
      <c r="B31" s="143" t="s">
        <v>58</v>
      </c>
    </row>
    <row r="32" spans="2:2" x14ac:dyDescent="0.2">
      <c r="B32" s="136"/>
    </row>
    <row r="33" spans="2:2" ht="102" x14ac:dyDescent="0.2">
      <c r="B33" s="137" t="s">
        <v>17</v>
      </c>
    </row>
    <row r="34" spans="2:2" ht="38.25" x14ac:dyDescent="0.2">
      <c r="B34" s="137" t="s">
        <v>18</v>
      </c>
    </row>
    <row r="35" spans="2:2" x14ac:dyDescent="0.2">
      <c r="B35" s="136"/>
    </row>
    <row r="36" spans="2:2" x14ac:dyDescent="0.2">
      <c r="B36" s="140" t="s">
        <v>69</v>
      </c>
    </row>
    <row r="37" spans="2:2" x14ac:dyDescent="0.2">
      <c r="B37" s="136"/>
    </row>
    <row r="38" spans="2:2" ht="76.5" x14ac:dyDescent="0.2">
      <c r="B38" s="137" t="s">
        <v>19</v>
      </c>
    </row>
    <row r="39" spans="2:2" x14ac:dyDescent="0.2">
      <c r="B39" s="136"/>
    </row>
    <row r="40" spans="2:2" x14ac:dyDescent="0.2">
      <c r="B40" s="141" t="s">
        <v>66</v>
      </c>
    </row>
    <row r="41" spans="2:2" x14ac:dyDescent="0.2">
      <c r="B41" s="136"/>
    </row>
    <row r="42" spans="2:2" ht="51" x14ac:dyDescent="0.2">
      <c r="B42" s="137" t="s">
        <v>65</v>
      </c>
    </row>
    <row r="45" spans="2:2" x14ac:dyDescent="0.2">
      <c r="B45" s="116" t="s">
        <v>67</v>
      </c>
    </row>
    <row r="46" spans="2:2" x14ac:dyDescent="0.2">
      <c r="B46" s="116" t="s">
        <v>68</v>
      </c>
    </row>
  </sheetData>
  <sheetProtection password="8510" sheet="1" scenarios="1"/>
  <phoneticPr fontId="4" type="noConversion"/>
  <hyperlinks>
    <hyperlink ref="B8" location="Inputs!A1" display="Inputs"/>
    <hyperlink ref="B12" location="'Savings Area I'!A1" display="Savings area"/>
    <hyperlink ref="B18" location="Feasibility!A1" display="M&amp;T Feasibility"/>
    <hyperlink ref="B25" location="'M&amp;T Area I'!A1" display="M&amp;T Area"/>
    <hyperlink ref="B31" location="Deviations!A1" display="Deviations"/>
    <hyperlink ref="B36" location="Manager!A1" display="Manager"/>
    <hyperlink ref="B40" location="Continuing!A1" display="Continuing"/>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Content</vt:lpstr>
      <vt:lpstr>Introduction</vt:lpstr>
      <vt:lpstr>Inputs</vt:lpstr>
      <vt:lpstr>Savings Area I</vt:lpstr>
      <vt:lpstr>Savings Area II</vt:lpstr>
      <vt:lpstr>Feasibility</vt:lpstr>
      <vt:lpstr>M&amp;T Area I</vt:lpstr>
      <vt:lpstr>M&amp;T Area II</vt:lpstr>
      <vt:lpstr>Deviations</vt:lpstr>
      <vt:lpstr>Manager</vt:lpstr>
      <vt:lpstr>Continuation</vt:lpstr>
      <vt:lpstr>Example</vt:lpstr>
      <vt:lpstr>Case study</vt:lpstr>
      <vt:lpstr>Continuation!Print_Area</vt:lpstr>
      <vt:lpstr>Deviations!Print_Area</vt:lpstr>
      <vt:lpstr>Inputs!Print_Area</vt:lpstr>
      <vt:lpstr>Introduction!Print_Area</vt:lpstr>
      <vt:lpstr>'M&amp;T Area I'!Print_Area</vt:lpstr>
      <vt:lpstr>Manager!Print_Area</vt:lpstr>
    </vt:vector>
  </TitlesOfParts>
  <Company>ENVIROS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psitny</dc:creator>
  <cp:lastModifiedBy>BARLA, Michael</cp:lastModifiedBy>
  <dcterms:created xsi:type="dcterms:W3CDTF">2011-06-29T20:45:51Z</dcterms:created>
  <dcterms:modified xsi:type="dcterms:W3CDTF">2019-09-26T09:24:22Z</dcterms:modified>
</cp:coreProperties>
</file>